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225" activeTab="1"/>
  </bookViews>
  <sheets>
    <sheet name="diff" sheetId="4" r:id="rId1"/>
    <sheet name="Sheet1" sheetId="1" r:id="rId2"/>
    <sheet name="Sheet2" sheetId="2" r:id="rId3"/>
    <sheet name="Sheet3" sheetId="3" r:id="rId4"/>
  </sheets>
  <externalReferences>
    <externalReference r:id="rId5"/>
    <externalReference r:id="rId6"/>
    <externalReference r:id="rId7"/>
    <externalReference r:id="rId8"/>
  </externalReferences>
  <definedNames>
    <definedName name="_xlnm.Print_Area" localSheetId="0">diff!$A$3:$M$60</definedName>
    <definedName name="_xlnm.Print_Area" localSheetId="1">Sheet1!$A$1:$X$60</definedName>
  </definedNames>
  <calcPr calcId="145621"/>
</workbook>
</file>

<file path=xl/calcChain.xml><?xml version="1.0" encoding="utf-8"?>
<calcChain xmlns="http://schemas.openxmlformats.org/spreadsheetml/2006/main">
  <c r="W14" i="1" l="1"/>
  <c r="X14" i="1"/>
  <c r="W37" i="1"/>
  <c r="U58" i="1"/>
  <c r="V58" i="1"/>
  <c r="W58" i="1"/>
  <c r="X58" i="1"/>
  <c r="I57" i="4" l="1"/>
  <c r="H57" i="4"/>
  <c r="G57" i="4"/>
  <c r="F57" i="4"/>
  <c r="G56" i="4"/>
  <c r="F56" i="4"/>
  <c r="I55" i="4"/>
  <c r="H55" i="4"/>
  <c r="G55" i="4"/>
  <c r="F55" i="4"/>
  <c r="I54" i="4"/>
  <c r="H54" i="4"/>
  <c r="H51" i="4" s="1"/>
  <c r="G54" i="4"/>
  <c r="F54" i="4"/>
  <c r="I53" i="4"/>
  <c r="G53" i="4"/>
  <c r="F53" i="4"/>
  <c r="I52" i="4"/>
  <c r="G52" i="4"/>
  <c r="F52" i="4"/>
  <c r="E51" i="4"/>
  <c r="I50" i="4"/>
  <c r="H50" i="4"/>
  <c r="H46" i="4" s="1"/>
  <c r="G50" i="4"/>
  <c r="F50" i="4"/>
  <c r="F49" i="4"/>
  <c r="I48" i="4"/>
  <c r="G48" i="4"/>
  <c r="F48" i="4"/>
  <c r="I47" i="4"/>
  <c r="G47" i="4"/>
  <c r="F47" i="4"/>
  <c r="E46" i="4"/>
  <c r="I45" i="4"/>
  <c r="G45" i="4"/>
  <c r="F45" i="4"/>
  <c r="I44" i="4"/>
  <c r="H44" i="4"/>
  <c r="H43" i="4" s="1"/>
  <c r="G44" i="4"/>
  <c r="F44" i="4"/>
  <c r="E43" i="4"/>
  <c r="E42" i="4"/>
  <c r="I41" i="4"/>
  <c r="H41" i="4"/>
  <c r="G41" i="4"/>
  <c r="F41" i="4"/>
  <c r="I40" i="4"/>
  <c r="H40" i="4"/>
  <c r="G40" i="4"/>
  <c r="F40" i="4"/>
  <c r="I39" i="4"/>
  <c r="G39" i="4"/>
  <c r="F39" i="4"/>
  <c r="E38" i="4"/>
  <c r="E36" i="4" s="1"/>
  <c r="I37" i="4"/>
  <c r="F37" i="4"/>
  <c r="I34" i="4"/>
  <c r="H34" i="4"/>
  <c r="G34" i="4"/>
  <c r="F34" i="4"/>
  <c r="I33" i="4"/>
  <c r="G33" i="4"/>
  <c r="F33" i="4"/>
  <c r="I32" i="4"/>
  <c r="H32" i="4"/>
  <c r="G32" i="4"/>
  <c r="F32" i="4"/>
  <c r="I31" i="4"/>
  <c r="H31" i="4"/>
  <c r="G31" i="4"/>
  <c r="F31" i="4"/>
  <c r="I30" i="4"/>
  <c r="H30" i="4"/>
  <c r="G30" i="4"/>
  <c r="F30" i="4"/>
  <c r="I29" i="4"/>
  <c r="H29" i="4"/>
  <c r="G29" i="4"/>
  <c r="F29" i="4"/>
  <c r="E28" i="4"/>
  <c r="I27" i="4"/>
  <c r="H27" i="4"/>
  <c r="G27" i="4"/>
  <c r="F27" i="4"/>
  <c r="F26" i="4"/>
  <c r="I25" i="4"/>
  <c r="H25" i="4"/>
  <c r="G25" i="4"/>
  <c r="F25" i="4"/>
  <c r="I24" i="4"/>
  <c r="H24" i="4"/>
  <c r="G24" i="4"/>
  <c r="F24" i="4"/>
  <c r="E23" i="4"/>
  <c r="I22" i="4"/>
  <c r="H22" i="4"/>
  <c r="G22" i="4"/>
  <c r="F22" i="4"/>
  <c r="I21" i="4"/>
  <c r="I20" i="4" s="1"/>
  <c r="H21" i="4"/>
  <c r="H20" i="4" s="1"/>
  <c r="G21" i="4"/>
  <c r="F21" i="4"/>
  <c r="E20" i="4"/>
  <c r="I18" i="4"/>
  <c r="H18" i="4"/>
  <c r="G18" i="4"/>
  <c r="F18" i="4"/>
  <c r="I17" i="4"/>
  <c r="H17" i="4"/>
  <c r="G17" i="4"/>
  <c r="F17" i="4"/>
  <c r="I16" i="4"/>
  <c r="H16" i="4"/>
  <c r="G16" i="4"/>
  <c r="F16" i="4"/>
  <c r="E15" i="4"/>
  <c r="I14" i="4"/>
  <c r="F14" i="4"/>
  <c r="E11" i="4"/>
  <c r="I10" i="4"/>
  <c r="H10" i="4"/>
  <c r="G10" i="4"/>
  <c r="F10" i="4"/>
  <c r="I9" i="4"/>
  <c r="H9" i="4"/>
  <c r="G9" i="4"/>
  <c r="F9" i="4"/>
  <c r="I8" i="4"/>
  <c r="H8" i="4"/>
  <c r="G8" i="4"/>
  <c r="F8" i="4"/>
  <c r="I7" i="4"/>
  <c r="H7" i="4"/>
  <c r="G7" i="4"/>
  <c r="F7" i="4"/>
  <c r="I23" i="4" l="1"/>
  <c r="I19" i="4" s="1"/>
  <c r="I46" i="4"/>
  <c r="I51" i="4"/>
  <c r="G11" i="4"/>
  <c r="I28" i="4"/>
  <c r="H38" i="4"/>
  <c r="F43" i="4"/>
  <c r="F20" i="4"/>
  <c r="F28" i="4"/>
  <c r="I38" i="4"/>
  <c r="G43" i="4"/>
  <c r="I11" i="4"/>
  <c r="G28" i="4"/>
  <c r="H15" i="4"/>
  <c r="I15" i="4"/>
  <c r="I43" i="4"/>
  <c r="G15" i="4"/>
  <c r="F11" i="4"/>
  <c r="E19" i="4"/>
  <c r="G51" i="4"/>
  <c r="H23" i="4"/>
  <c r="H19" i="4" s="1"/>
  <c r="G38" i="4"/>
  <c r="F46" i="4"/>
  <c r="F42" i="4" s="1"/>
  <c r="F51" i="4"/>
  <c r="G46" i="4"/>
  <c r="F15" i="4"/>
  <c r="G20" i="4"/>
  <c r="F38" i="4"/>
  <c r="H42" i="4"/>
  <c r="H11" i="4"/>
  <c r="F23" i="4"/>
  <c r="G23" i="4"/>
  <c r="H28" i="4"/>
  <c r="E13" i="4"/>
  <c r="E59" i="4" s="1"/>
  <c r="E60" i="4" s="1"/>
  <c r="W34" i="1"/>
  <c r="W29" i="1"/>
  <c r="W30" i="1"/>
  <c r="W31" i="1"/>
  <c r="W32" i="1"/>
  <c r="W33" i="1"/>
  <c r="W24" i="1"/>
  <c r="W25" i="1"/>
  <c r="W27" i="1"/>
  <c r="W21" i="1"/>
  <c r="W22" i="1"/>
  <c r="W16" i="1"/>
  <c r="W17" i="1"/>
  <c r="W18" i="1"/>
  <c r="W57" i="1"/>
  <c r="W52" i="1"/>
  <c r="W53" i="1"/>
  <c r="W54" i="1"/>
  <c r="W55" i="1"/>
  <c r="W47" i="1"/>
  <c r="W48" i="1"/>
  <c r="W44" i="1"/>
  <c r="W45" i="1"/>
  <c r="W39" i="1"/>
  <c r="W40" i="1"/>
  <c r="W41" i="1"/>
  <c r="W7" i="1"/>
  <c r="W8" i="1"/>
  <c r="W9" i="1"/>
  <c r="W10" i="1"/>
  <c r="X22" i="1"/>
  <c r="X21" i="1"/>
  <c r="X18" i="1"/>
  <c r="X17" i="1"/>
  <c r="X16" i="1"/>
  <c r="X34" i="1"/>
  <c r="X33" i="1"/>
  <c r="X32" i="1"/>
  <c r="X31" i="1"/>
  <c r="X30" i="1"/>
  <c r="X29" i="1"/>
  <c r="X27" i="1"/>
  <c r="X25" i="1"/>
  <c r="X24" i="1"/>
  <c r="X45" i="1"/>
  <c r="X41" i="1"/>
  <c r="X40" i="1"/>
  <c r="X39" i="1"/>
  <c r="X37" i="1"/>
  <c r="X57" i="1"/>
  <c r="X55" i="1"/>
  <c r="X54" i="1"/>
  <c r="X53" i="1"/>
  <c r="X52" i="1"/>
  <c r="X50" i="1"/>
  <c r="X48" i="1"/>
  <c r="X47" i="1"/>
  <c r="X10" i="1"/>
  <c r="X9" i="1"/>
  <c r="X8" i="1"/>
  <c r="X7" i="1"/>
  <c r="V57" i="1"/>
  <c r="V55" i="1"/>
  <c r="V54" i="1"/>
  <c r="V53" i="1"/>
  <c r="V52" i="1"/>
  <c r="V50" i="1"/>
  <c r="V48" i="1"/>
  <c r="V47" i="1"/>
  <c r="V45" i="1"/>
  <c r="V44" i="1"/>
  <c r="V41" i="1"/>
  <c r="V40" i="1"/>
  <c r="V39" i="1"/>
  <c r="V37" i="1"/>
  <c r="V34" i="1"/>
  <c r="V33" i="1"/>
  <c r="V32" i="1"/>
  <c r="V31" i="1"/>
  <c r="V30" i="1"/>
  <c r="V29" i="1"/>
  <c r="V27" i="1"/>
  <c r="V25" i="1"/>
  <c r="V24" i="1"/>
  <c r="V22" i="1"/>
  <c r="V21" i="1"/>
  <c r="V18" i="1"/>
  <c r="V17" i="1"/>
  <c r="V16" i="1"/>
  <c r="V14" i="1"/>
  <c r="V10" i="1"/>
  <c r="V9" i="1"/>
  <c r="V8" i="1"/>
  <c r="V7" i="1"/>
  <c r="U57" i="1"/>
  <c r="U55" i="1"/>
  <c r="U54" i="1"/>
  <c r="U53" i="1"/>
  <c r="U52" i="1"/>
  <c r="U50" i="1"/>
  <c r="U48" i="1"/>
  <c r="U47" i="1"/>
  <c r="U45" i="1"/>
  <c r="U44" i="1"/>
  <c r="U41" i="1"/>
  <c r="U40" i="1"/>
  <c r="U39" i="1"/>
  <c r="U37" i="1"/>
  <c r="U34" i="1"/>
  <c r="U33" i="1"/>
  <c r="U32" i="1"/>
  <c r="U31" i="1"/>
  <c r="U30" i="1"/>
  <c r="U29" i="1"/>
  <c r="U27" i="1"/>
  <c r="U25" i="1"/>
  <c r="U24" i="1"/>
  <c r="U22" i="1"/>
  <c r="U21" i="1"/>
  <c r="U18" i="1"/>
  <c r="U17" i="1"/>
  <c r="U16" i="1"/>
  <c r="U14" i="1"/>
  <c r="U10" i="1"/>
  <c r="U9" i="1"/>
  <c r="U8" i="1"/>
  <c r="U7" i="1"/>
  <c r="I42" i="4" l="1"/>
  <c r="I36" i="4" s="1"/>
  <c r="I13" i="4"/>
  <c r="X43" i="1"/>
  <c r="X44" i="1"/>
  <c r="W46" i="1"/>
  <c r="W50" i="1"/>
  <c r="W43" i="1"/>
  <c r="F19" i="4"/>
  <c r="F13" i="4" s="1"/>
  <c r="H36" i="4"/>
  <c r="X20" i="1"/>
  <c r="G42" i="4"/>
  <c r="G36" i="4" s="1"/>
  <c r="X46" i="1"/>
  <c r="X23" i="1"/>
  <c r="F36" i="4"/>
  <c r="H13" i="4"/>
  <c r="G19" i="4"/>
  <c r="G13" i="4" s="1"/>
  <c r="W20" i="1"/>
  <c r="W23" i="1"/>
  <c r="V23" i="1"/>
  <c r="H57" i="1"/>
  <c r="H54" i="1"/>
  <c r="H55" i="1"/>
  <c r="H50" i="1"/>
  <c r="H46" i="1" s="1"/>
  <c r="H44" i="1"/>
  <c r="H43" i="1" s="1"/>
  <c r="H40" i="1"/>
  <c r="H41" i="1"/>
  <c r="H34" i="1"/>
  <c r="H29" i="1"/>
  <c r="H30" i="1"/>
  <c r="H31" i="1"/>
  <c r="H32" i="1"/>
  <c r="H24" i="1"/>
  <c r="H25" i="1"/>
  <c r="H27" i="1"/>
  <c r="H21" i="1"/>
  <c r="H22" i="1"/>
  <c r="H16" i="1"/>
  <c r="H17" i="1"/>
  <c r="H18" i="1"/>
  <c r="H7" i="1"/>
  <c r="H8" i="1"/>
  <c r="H9" i="1"/>
  <c r="H10" i="1"/>
  <c r="I59" i="4" l="1"/>
  <c r="I60" i="4" s="1"/>
  <c r="H59" i="4"/>
  <c r="H60" i="4" s="1"/>
  <c r="F59" i="4"/>
  <c r="F60" i="4" s="1"/>
  <c r="G59" i="4"/>
  <c r="G60" i="4" s="1"/>
  <c r="H20" i="1"/>
  <c r="H11" i="1"/>
  <c r="H23" i="1"/>
  <c r="H51" i="1"/>
  <c r="H42" i="1"/>
  <c r="H38" i="1"/>
  <c r="H28" i="1"/>
  <c r="H15" i="1"/>
  <c r="H19" i="1" l="1"/>
  <c r="H13" i="1" s="1"/>
  <c r="H36" i="1"/>
  <c r="H59" i="1" l="1"/>
  <c r="H60" i="1" s="1"/>
  <c r="I57" i="1"/>
  <c r="I52" i="1"/>
  <c r="I53" i="1"/>
  <c r="I54" i="1"/>
  <c r="I55" i="1"/>
  <c r="I47" i="1"/>
  <c r="I48" i="1"/>
  <c r="I50" i="1"/>
  <c r="I44" i="1"/>
  <c r="I45" i="1"/>
  <c r="I39" i="1"/>
  <c r="I40" i="1"/>
  <c r="I41" i="1"/>
  <c r="I37" i="1"/>
  <c r="I34" i="1"/>
  <c r="I29" i="1"/>
  <c r="I30" i="1"/>
  <c r="I31" i="1"/>
  <c r="I32" i="1"/>
  <c r="I33" i="1"/>
  <c r="I24" i="1"/>
  <c r="I25" i="1"/>
  <c r="I27" i="1"/>
  <c r="I21" i="1"/>
  <c r="I22" i="1"/>
  <c r="I16" i="1"/>
  <c r="I17" i="1"/>
  <c r="I18" i="1"/>
  <c r="I14" i="1"/>
  <c r="I7" i="1"/>
  <c r="I8" i="1"/>
  <c r="I9" i="1"/>
  <c r="I10" i="1"/>
  <c r="W11" i="1" l="1"/>
  <c r="W51" i="1" l="1"/>
  <c r="W42" i="1"/>
  <c r="W38" i="1"/>
  <c r="W19" i="1"/>
  <c r="W28" i="1"/>
  <c r="W15" i="1"/>
  <c r="W13" i="1" l="1"/>
  <c r="W59" i="1" l="1"/>
  <c r="W36" i="1"/>
  <c r="X15" i="1"/>
  <c r="X28" i="1"/>
  <c r="X11" i="1"/>
  <c r="X51" i="1"/>
  <c r="X38" i="1"/>
  <c r="G57" i="1"/>
  <c r="G56" i="1"/>
  <c r="G55" i="1"/>
  <c r="G54" i="1"/>
  <c r="G53" i="1"/>
  <c r="G52" i="1"/>
  <c r="G50" i="1"/>
  <c r="G48" i="1"/>
  <c r="G47" i="1"/>
  <c r="G45" i="1"/>
  <c r="G44" i="1"/>
  <c r="G41" i="1"/>
  <c r="G40" i="1"/>
  <c r="G39" i="1"/>
  <c r="G34" i="1"/>
  <c r="G33" i="1"/>
  <c r="G32" i="1"/>
  <c r="G31" i="1"/>
  <c r="G30" i="1"/>
  <c r="G29" i="1"/>
  <c r="G27" i="1"/>
  <c r="G25" i="1"/>
  <c r="G24" i="1"/>
  <c r="G22" i="1"/>
  <c r="G21" i="1"/>
  <c r="G18" i="1"/>
  <c r="G17" i="1"/>
  <c r="G16" i="1"/>
  <c r="G10" i="1"/>
  <c r="G9" i="1"/>
  <c r="G8" i="1"/>
  <c r="G7" i="1"/>
  <c r="F57" i="1"/>
  <c r="F56" i="1"/>
  <c r="F55" i="1"/>
  <c r="F54" i="1"/>
  <c r="F53" i="1"/>
  <c r="F52" i="1"/>
  <c r="F50" i="1"/>
  <c r="F49" i="1"/>
  <c r="F48" i="1"/>
  <c r="F47" i="1"/>
  <c r="F45" i="1"/>
  <c r="F44" i="1"/>
  <c r="F41" i="1"/>
  <c r="F40" i="1"/>
  <c r="F39" i="1"/>
  <c r="F37" i="1"/>
  <c r="F34" i="1"/>
  <c r="F33" i="1"/>
  <c r="F32" i="1"/>
  <c r="F31" i="1"/>
  <c r="F30" i="1"/>
  <c r="F29" i="1"/>
  <c r="F27" i="1"/>
  <c r="F26" i="1"/>
  <c r="F25" i="1"/>
  <c r="F24" i="1"/>
  <c r="F22" i="1"/>
  <c r="F21" i="1"/>
  <c r="F18" i="1"/>
  <c r="F17" i="1"/>
  <c r="F16" i="1"/>
  <c r="F14" i="1"/>
  <c r="F10" i="1"/>
  <c r="F9" i="1"/>
  <c r="F8" i="1"/>
  <c r="F7" i="1"/>
  <c r="W60" i="1" l="1"/>
  <c r="V46" i="1"/>
  <c r="V11" i="1"/>
  <c r="V28" i="1"/>
  <c r="X13" i="1" l="1"/>
  <c r="X19" i="1"/>
  <c r="X36" i="1"/>
  <c r="X42" i="1"/>
  <c r="V43" i="1"/>
  <c r="V15" i="1"/>
  <c r="V51" i="1"/>
  <c r="V20" i="1"/>
  <c r="V38" i="1"/>
  <c r="V13" i="1" l="1"/>
  <c r="V19" i="1"/>
  <c r="V36" i="1"/>
  <c r="V42" i="1"/>
  <c r="X60" i="1"/>
  <c r="X59" i="1"/>
  <c r="V59" i="1" l="1"/>
  <c r="U38" i="1"/>
  <c r="U11" i="1"/>
  <c r="U23" i="1"/>
  <c r="U20" i="1"/>
  <c r="U51" i="1"/>
  <c r="U46" i="1"/>
  <c r="U43" i="1"/>
  <c r="U28" i="1"/>
  <c r="U15" i="1"/>
  <c r="V60" i="1" l="1"/>
  <c r="U19" i="1"/>
  <c r="U42" i="1"/>
  <c r="U36" i="1" l="1"/>
  <c r="U13" i="1"/>
  <c r="I15" i="1"/>
  <c r="I20" i="1"/>
  <c r="I51" i="1" l="1"/>
  <c r="I46" i="1"/>
  <c r="I43" i="1"/>
  <c r="I38" i="1"/>
  <c r="I28" i="1"/>
  <c r="U60" i="1" l="1"/>
  <c r="U59" i="1"/>
  <c r="I42" i="1"/>
  <c r="I36" i="1" s="1"/>
  <c r="I23" i="1"/>
  <c r="G38" i="1"/>
  <c r="G23" i="1"/>
  <c r="G20" i="1"/>
  <c r="F51" i="1"/>
  <c r="F46" i="1"/>
  <c r="F43" i="1"/>
  <c r="F28" i="1"/>
  <c r="F23" i="1"/>
  <c r="F20" i="1"/>
  <c r="E46" i="1"/>
  <c r="F19" i="1" l="1"/>
  <c r="G19" i="1"/>
  <c r="I19" i="1"/>
  <c r="F15" i="1"/>
  <c r="F38" i="1"/>
  <c r="G15" i="1"/>
  <c r="G28" i="1"/>
  <c r="G46" i="1"/>
  <c r="G43" i="1"/>
  <c r="F42" i="1"/>
  <c r="F36" i="1" l="1"/>
  <c r="G42" i="1"/>
  <c r="F13" i="1"/>
  <c r="I13" i="1"/>
  <c r="G13" i="1"/>
  <c r="I11" i="1" l="1"/>
  <c r="I59" i="1" l="1"/>
  <c r="I60" i="1" l="1"/>
  <c r="E11" i="1" l="1"/>
  <c r="F11" i="1"/>
  <c r="E15" i="1"/>
  <c r="E20" i="1"/>
  <c r="E23" i="1"/>
  <c r="E28" i="1"/>
  <c r="E38" i="1"/>
  <c r="E43" i="1"/>
  <c r="E51" i="1"/>
  <c r="F59" i="1" l="1"/>
  <c r="E42" i="1"/>
  <c r="E19" i="1"/>
  <c r="E13" i="1" l="1"/>
  <c r="E36" i="1"/>
  <c r="F60" i="1" l="1"/>
  <c r="E59" i="1"/>
  <c r="E60" i="1" l="1"/>
  <c r="G11" i="1"/>
  <c r="G51" i="1"/>
  <c r="G36" i="1" l="1"/>
  <c r="G59" i="1" l="1"/>
  <c r="G60" i="1" l="1"/>
</calcChain>
</file>

<file path=xl/sharedStrings.xml><?xml version="1.0" encoding="utf-8"?>
<sst xmlns="http://schemas.openxmlformats.org/spreadsheetml/2006/main" count="172" uniqueCount="39">
  <si>
    <t>1. GROSS SAVING</t>
  </si>
  <si>
    <t>2. GROSS CAPITAL FORMATION</t>
  </si>
  <si>
    <t>3. PURCHASE OF LAND (NET)</t>
  </si>
  <si>
    <t>4. STATISTICAL DISCREPANCY</t>
  </si>
  <si>
    <t>5. TOTAL SURPLUS OR DEFICIT (-) (1-2-3-4)</t>
  </si>
  <si>
    <t>A. NON FINANCIAL ACCOUNT</t>
  </si>
  <si>
    <t>B. FINANCIAL ACCOUNT</t>
  </si>
  <si>
    <t>2. CURRENCY AND DEPOSITS</t>
  </si>
  <si>
    <t>2.1 CURRENCY</t>
  </si>
  <si>
    <t>2.2 TRANSFERABLE DEPOSITS</t>
  </si>
  <si>
    <t>2.3 OTHER DEPOSITS</t>
  </si>
  <si>
    <t>3. SECURITIES OTHER THAN SHARES</t>
  </si>
  <si>
    <t>3.1 SHORT-TERM</t>
  </si>
  <si>
    <t>- COMMERCIAL BILLS</t>
  </si>
  <si>
    <t>- GOVERNMENT TREASURY BILLS</t>
  </si>
  <si>
    <t>- GOVERNMENT BONDS</t>
  </si>
  <si>
    <t>- GOVERNMENT PROMISSORY NOTES</t>
  </si>
  <si>
    <t>- DEBENTURES</t>
  </si>
  <si>
    <t>- OTHER</t>
  </si>
  <si>
    <t>4. LOANS</t>
  </si>
  <si>
    <t>4.1 MORTGAGES</t>
  </si>
  <si>
    <t>4.2 HIRE PURCHASE DEBTS</t>
  </si>
  <si>
    <t>4.3 LOANS</t>
  </si>
  <si>
    <t>6. INSURANCE TECHNICAL RESERVES</t>
  </si>
  <si>
    <t>7. OTHER ACCOUNTS RECEIVABLE</t>
  </si>
  <si>
    <t>7. OTHER ACCOUNTS PAYABLE</t>
  </si>
  <si>
    <t>TABLE 2.7  OTHER DEPOSITORY CORPORATIONS</t>
  </si>
  <si>
    <t>C. SECTOR DISCREPANCY (A5.-BIII.)</t>
  </si>
  <si>
    <t>1. MONETARY GOLD AND SDRs</t>
  </si>
  <si>
    <t>3.2 LONG-TERM</t>
  </si>
  <si>
    <t>I. NET ACQUISITION OF FINANCIAL ASSETS</t>
  </si>
  <si>
    <t>II. NET INCURRENCE OF LIABILITIES</t>
  </si>
  <si>
    <t>5. SHARES AND OTHER EQUITY</t>
  </si>
  <si>
    <t>III. FINANCIAL SURPLUS OR DEFICIT (I-II)</t>
  </si>
  <si>
    <t>n/a</t>
  </si>
  <si>
    <t>(MILLIONS OF BAHT)</t>
  </si>
  <si>
    <t>old</t>
  </si>
  <si>
    <t>OLD</t>
  </si>
  <si>
    <t>DIFF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</si>
</sst>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87" formatCode="_(* #,##0.00_);_(* \(#,##0.00\);_(* &quot;-&quot;??_);_(@_)"/>
    <numFmt numFmtId="188" formatCode="#,##0_ ;[Red]\-#,##0\ "/>
    <numFmt numFmtId="189" formatCode="#,##0;\(#,##0\)"/>
  </numFmts>
  <fonts count="31" x14ac:knownFonts="1">
    <font>
      <sz val="10"/>
      <name val="Arial"/>
      <charset val="222"/>
    </font>
    <font>
      <sz val="10"/>
      <name val="Arial"/>
      <family val="2"/>
    </font>
    <font>
      <sz val="8"/>
      <name val="Arial"/>
      <family val="2"/>
    </font>
    <font>
      <sz val="11"/>
      <color theme="1"/>
      <name val="Tahoma"/>
      <family val="2"/>
      <scheme val="minor"/>
    </font>
    <font>
      <sz val="16"/>
      <name val="Arial"/>
      <family val="2"/>
    </font>
    <font>
      <sz val="16"/>
      <name val="Tahoma"/>
      <family val="2"/>
    </font>
    <font>
      <b/>
      <sz val="16"/>
      <name val="Tahoma"/>
      <family val="2"/>
    </font>
    <font>
      <b/>
      <sz val="16"/>
      <color indexed="9"/>
      <name val="Tahoma"/>
      <family val="2"/>
    </font>
    <font>
      <sz val="16"/>
      <color theme="0"/>
      <name val="Tahoma"/>
      <family val="2"/>
    </font>
    <font>
      <b/>
      <sz val="16"/>
      <color theme="0"/>
      <name val="Tahoma"/>
      <family val="2"/>
    </font>
    <font>
      <b/>
      <sz val="16"/>
      <color theme="1"/>
      <name val="AngsanaUPC"/>
      <family val="1"/>
      <charset val="222"/>
    </font>
    <font>
      <b/>
      <sz val="16"/>
      <name val="AngsanaUPC"/>
      <family val="1"/>
      <charset val="222"/>
    </font>
    <font>
      <sz val="14"/>
      <name val="TH SarabunPSK"/>
      <family val="2"/>
    </font>
    <font>
      <sz val="14"/>
      <name val="Tahoma"/>
      <family val="2"/>
    </font>
    <font>
      <sz val="14"/>
      <name val="Arial"/>
      <family val="2"/>
    </font>
    <font>
      <b/>
      <sz val="14"/>
      <name val="Tahoma"/>
      <family val="2"/>
    </font>
    <font>
      <b/>
      <sz val="14"/>
      <color indexed="9"/>
      <name val="Tahoma"/>
      <family val="2"/>
    </font>
    <font>
      <sz val="14"/>
      <color theme="0"/>
      <name val="Tahoma"/>
      <family val="2"/>
    </font>
    <font>
      <i/>
      <sz val="14"/>
      <color indexed="50"/>
      <name val="Tahoma"/>
      <family val="2"/>
    </font>
    <font>
      <b/>
      <sz val="14"/>
      <color theme="0"/>
      <name val="Tahoma"/>
      <family val="2"/>
    </font>
    <font>
      <sz val="14"/>
      <color indexed="9"/>
      <name val="Tahoma"/>
      <family val="2"/>
    </font>
    <font>
      <sz val="14"/>
      <color theme="1"/>
      <name val="Tahoma"/>
      <family val="2"/>
    </font>
    <font>
      <sz val="20"/>
      <name val="Tahoma"/>
      <family val="2"/>
      <scheme val="minor"/>
    </font>
    <font>
      <b/>
      <sz val="20"/>
      <name val="Tahoma"/>
      <family val="2"/>
      <scheme val="minor"/>
    </font>
    <font>
      <b/>
      <sz val="20"/>
      <color theme="0"/>
      <name val="Tahoma"/>
      <family val="2"/>
      <scheme val="minor"/>
    </font>
    <font>
      <sz val="20"/>
      <color theme="0"/>
      <name val="Tahoma"/>
      <family val="2"/>
      <scheme val="minor"/>
    </font>
    <font>
      <b/>
      <sz val="20"/>
      <color indexed="9"/>
      <name val="Tahoma"/>
      <family val="2"/>
      <scheme val="minor"/>
    </font>
    <font>
      <sz val="20"/>
      <color theme="1"/>
      <name val="Tahoma"/>
      <family val="2"/>
      <scheme val="minor"/>
    </font>
    <font>
      <i/>
      <sz val="20"/>
      <color indexed="50"/>
      <name val="Tahoma"/>
      <family val="2"/>
      <scheme val="minor"/>
    </font>
    <font>
      <sz val="20"/>
      <color indexed="9"/>
      <name val="Tahoma"/>
      <family val="2"/>
      <scheme val="minor"/>
    </font>
    <font>
      <b/>
      <sz val="20"/>
      <color theme="1"/>
      <name val="Tahoma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3" fillId="0" borderId="0"/>
    <xf numFmtId="187" fontId="3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83">
    <xf numFmtId="0" fontId="0" fillId="0" borderId="0" xfId="0"/>
    <xf numFmtId="0" fontId="4" fillId="0" borderId="0" xfId="0" applyFont="1"/>
    <xf numFmtId="3" fontId="5" fillId="0" borderId="0" xfId="0" applyNumberFormat="1" applyFont="1" applyBorder="1" applyAlignment="1">
      <alignment vertical="center"/>
    </xf>
    <xf numFmtId="37" fontId="6" fillId="0" borderId="0" xfId="0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vertical="center"/>
    </xf>
    <xf numFmtId="0" fontId="4" fillId="0" borderId="0" xfId="0" applyFont="1" applyAlignment="1"/>
    <xf numFmtId="3" fontId="7" fillId="0" borderId="0" xfId="1" applyNumberFormat="1" applyFont="1" applyBorder="1" applyAlignment="1">
      <alignment vertical="center"/>
    </xf>
    <xf numFmtId="37" fontId="6" fillId="0" borderId="0" xfId="1" applyNumberFormat="1" applyFont="1" applyBorder="1" applyAlignment="1">
      <alignment vertical="center"/>
    </xf>
    <xf numFmtId="3" fontId="6" fillId="0" borderId="0" xfId="1" applyNumberFormat="1" applyFont="1" applyBorder="1" applyAlignment="1">
      <alignment vertical="center"/>
    </xf>
    <xf numFmtId="37" fontId="5" fillId="0" borderId="0" xfId="1" applyNumberFormat="1" applyFont="1" applyBorder="1" applyAlignment="1">
      <alignment vertical="center"/>
    </xf>
    <xf numFmtId="3" fontId="5" fillId="0" borderId="0" xfId="1" applyNumberFormat="1" applyFont="1" applyBorder="1" applyAlignment="1">
      <alignment vertical="center"/>
    </xf>
    <xf numFmtId="3" fontId="8" fillId="0" borderId="0" xfId="1" applyNumberFormat="1" applyFont="1" applyBorder="1" applyAlignment="1">
      <alignment vertical="center"/>
    </xf>
    <xf numFmtId="37" fontId="5" fillId="0" borderId="0" xfId="1" applyNumberFormat="1" applyFont="1" applyBorder="1" applyAlignment="1">
      <alignment horizontal="right" vertical="center"/>
    </xf>
    <xf numFmtId="3" fontId="9" fillId="0" borderId="0" xfId="1" applyNumberFormat="1" applyFont="1" applyBorder="1" applyAlignment="1">
      <alignment vertical="center"/>
    </xf>
    <xf numFmtId="37" fontId="8" fillId="0" borderId="0" xfId="1" applyNumberFormat="1" applyFont="1" applyBorder="1" applyAlignment="1">
      <alignment vertical="center"/>
    </xf>
    <xf numFmtId="39" fontId="5" fillId="0" borderId="0" xfId="1" applyNumberFormat="1" applyFont="1" applyBorder="1" applyAlignment="1">
      <alignment vertical="center"/>
    </xf>
    <xf numFmtId="37" fontId="5" fillId="0" borderId="0" xfId="1" applyNumberFormat="1" applyFont="1" applyFill="1" applyBorder="1" applyAlignment="1">
      <alignment horizontal="right" vertical="center"/>
    </xf>
    <xf numFmtId="188" fontId="10" fillId="0" borderId="0" xfId="2" applyNumberFormat="1" applyFont="1" applyFill="1" applyBorder="1"/>
    <xf numFmtId="188" fontId="11" fillId="0" borderId="0" xfId="2" applyNumberFormat="1" applyFont="1" applyFill="1" applyBorder="1" applyAlignment="1">
      <alignment vertical="center"/>
    </xf>
    <xf numFmtId="37" fontId="6" fillId="0" borderId="0" xfId="1" applyNumberFormat="1" applyFont="1" applyBorder="1" applyAlignment="1">
      <alignment horizontal="right" vertical="center"/>
    </xf>
    <xf numFmtId="3" fontId="6" fillId="2" borderId="1" xfId="1" applyNumberFormat="1" applyFont="1" applyFill="1" applyBorder="1" applyAlignment="1">
      <alignment vertical="center"/>
    </xf>
    <xf numFmtId="1" fontId="4" fillId="0" borderId="0" xfId="0" applyNumberFormat="1" applyFont="1"/>
    <xf numFmtId="0" fontId="4" fillId="0" borderId="0" xfId="0" applyFont="1" applyFill="1" applyBorder="1"/>
    <xf numFmtId="0" fontId="6" fillId="0" borderId="0" xfId="0" applyNumberFormat="1" applyFont="1" applyFill="1" applyBorder="1" applyAlignment="1">
      <alignment horizontal="right" vertical="center"/>
    </xf>
    <xf numFmtId="3" fontId="4" fillId="0" borderId="0" xfId="0" applyNumberFormat="1" applyFont="1" applyFill="1" applyBorder="1"/>
    <xf numFmtId="37" fontId="6" fillId="0" borderId="0" xfId="0" applyNumberFormat="1" applyFont="1" applyFill="1" applyBorder="1" applyAlignment="1">
      <alignment vertical="center"/>
    </xf>
    <xf numFmtId="37" fontId="6" fillId="0" borderId="0" xfId="1" applyNumberFormat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vertical="center"/>
    </xf>
    <xf numFmtId="37" fontId="7" fillId="0" borderId="0" xfId="1" applyNumberFormat="1" applyFont="1" applyFill="1" applyBorder="1" applyAlignment="1">
      <alignment vertical="center"/>
    </xf>
    <xf numFmtId="3" fontId="8" fillId="0" borderId="0" xfId="1" applyNumberFormat="1" applyFont="1" applyFill="1" applyBorder="1" applyAlignment="1">
      <alignment vertical="center"/>
    </xf>
    <xf numFmtId="37" fontId="5" fillId="0" borderId="0" xfId="1" applyNumberFormat="1" applyFont="1" applyFill="1" applyBorder="1" applyAlignment="1">
      <alignment vertical="center"/>
    </xf>
    <xf numFmtId="37" fontId="8" fillId="0" borderId="0" xfId="1" applyNumberFormat="1" applyFont="1" applyFill="1" applyBorder="1" applyAlignment="1">
      <alignment vertical="center"/>
    </xf>
    <xf numFmtId="37" fontId="6" fillId="0" borderId="0" xfId="1" applyNumberFormat="1" applyFont="1" applyFill="1" applyBorder="1" applyAlignment="1">
      <alignment horizontal="right" vertical="center"/>
    </xf>
    <xf numFmtId="0" fontId="4" fillId="0" borderId="0" xfId="0" applyFont="1" applyFill="1" applyBorder="1" applyAlignment="1"/>
    <xf numFmtId="39" fontId="5" fillId="0" borderId="0" xfId="1" applyNumberFormat="1" applyFont="1" applyFill="1" applyBorder="1" applyAlignment="1">
      <alignment vertical="center"/>
    </xf>
    <xf numFmtId="3" fontId="13" fillId="0" borderId="0" xfId="0" quotePrefix="1" applyNumberFormat="1" applyFont="1" applyAlignment="1">
      <alignment horizontal="center" vertical="top"/>
    </xf>
    <xf numFmtId="3" fontId="13" fillId="0" borderId="0" xfId="0" applyNumberFormat="1" applyFont="1" applyAlignment="1">
      <alignment horizontal="center" vertical="top"/>
    </xf>
    <xf numFmtId="0" fontId="14" fillId="0" borderId="0" xfId="0" applyFont="1"/>
    <xf numFmtId="3" fontId="13" fillId="0" borderId="0" xfId="0" applyNumberFormat="1" applyFont="1" applyBorder="1" applyAlignment="1">
      <alignment vertical="center"/>
    </xf>
    <xf numFmtId="188" fontId="13" fillId="0" borderId="0" xfId="0" applyNumberFormat="1" applyFont="1" applyAlignment="1">
      <alignment horizontal="right" vertical="center"/>
    </xf>
    <xf numFmtId="0" fontId="15" fillId="3" borderId="2" xfId="0" applyNumberFormat="1" applyFont="1" applyFill="1" applyBorder="1" applyAlignment="1">
      <alignment horizontal="right" vertical="center"/>
    </xf>
    <xf numFmtId="3" fontId="15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vertical="center"/>
    </xf>
    <xf numFmtId="3" fontId="15" fillId="0" borderId="0" xfId="0" applyNumberFormat="1" applyFont="1" applyBorder="1" applyAlignment="1">
      <alignment vertical="center"/>
    </xf>
    <xf numFmtId="37" fontId="15" fillId="0" borderId="0" xfId="0" applyNumberFormat="1" applyFont="1" applyBorder="1" applyAlignment="1">
      <alignment vertical="center"/>
    </xf>
    <xf numFmtId="1" fontId="15" fillId="0" borderId="0" xfId="0" applyNumberFormat="1" applyFont="1" applyBorder="1" applyAlignment="1">
      <alignment vertical="center"/>
    </xf>
    <xf numFmtId="37" fontId="13" fillId="0" borderId="0" xfId="0" applyNumberFormat="1" applyFont="1" applyBorder="1" applyAlignment="1">
      <alignment vertical="center"/>
    </xf>
    <xf numFmtId="3" fontId="13" fillId="0" borderId="0" xfId="0" applyNumberFormat="1" applyFont="1" applyFill="1" applyBorder="1" applyAlignment="1">
      <alignment vertical="center"/>
    </xf>
    <xf numFmtId="3" fontId="15" fillId="2" borderId="1" xfId="0" applyNumberFormat="1" applyFont="1" applyFill="1" applyBorder="1" applyAlignment="1">
      <alignment vertical="center"/>
    </xf>
    <xf numFmtId="37" fontId="15" fillId="2" borderId="1" xfId="0" applyNumberFormat="1" applyFont="1" applyFill="1" applyBorder="1" applyAlignment="1">
      <alignment vertical="center"/>
    </xf>
    <xf numFmtId="3" fontId="15" fillId="2" borderId="0" xfId="0" applyNumberFormat="1" applyFont="1" applyFill="1" applyAlignment="1">
      <alignment vertical="center"/>
    </xf>
    <xf numFmtId="3" fontId="15" fillId="2" borderId="0" xfId="0" applyNumberFormat="1" applyFont="1" applyFill="1" applyBorder="1" applyAlignment="1">
      <alignment vertical="center"/>
    </xf>
    <xf numFmtId="37" fontId="15" fillId="2" borderId="0" xfId="1" applyNumberFormat="1" applyFont="1" applyFill="1" applyBorder="1" applyAlignment="1">
      <alignment vertical="center"/>
    </xf>
    <xf numFmtId="3" fontId="15" fillId="2" borderId="0" xfId="1" applyNumberFormat="1" applyFont="1" applyFill="1" applyBorder="1" applyAlignment="1">
      <alignment vertical="center"/>
    </xf>
    <xf numFmtId="3" fontId="13" fillId="0" borderId="0" xfId="0" applyNumberFormat="1" applyFont="1" applyAlignment="1">
      <alignment vertical="center"/>
    </xf>
    <xf numFmtId="37" fontId="16" fillId="0" borderId="0" xfId="1" applyNumberFormat="1" applyFont="1" applyBorder="1" applyAlignment="1">
      <alignment vertical="center"/>
    </xf>
    <xf numFmtId="3" fontId="16" fillId="0" borderId="0" xfId="1" applyNumberFormat="1" applyFont="1" applyBorder="1" applyAlignment="1">
      <alignment vertical="center"/>
    </xf>
    <xf numFmtId="37" fontId="15" fillId="0" borderId="0" xfId="1" applyNumberFormat="1" applyFont="1" applyBorder="1" applyAlignment="1">
      <alignment vertical="center"/>
    </xf>
    <xf numFmtId="3" fontId="15" fillId="0" borderId="0" xfId="1" applyNumberFormat="1" applyFont="1" applyBorder="1" applyAlignment="1">
      <alignment vertical="center"/>
    </xf>
    <xf numFmtId="3" fontId="13" fillId="0" borderId="0" xfId="0" applyNumberFormat="1" applyFont="1" applyBorder="1" applyAlignment="1">
      <alignment horizontal="left" vertical="center"/>
    </xf>
    <xf numFmtId="37" fontId="13" fillId="0" borderId="0" xfId="1" applyNumberFormat="1" applyFont="1" applyBorder="1" applyAlignment="1">
      <alignment vertical="center"/>
    </xf>
    <xf numFmtId="3" fontId="13" fillId="0" borderId="0" xfId="1" applyNumberFormat="1" applyFont="1" applyBorder="1" applyAlignment="1">
      <alignment vertical="center"/>
    </xf>
    <xf numFmtId="3" fontId="13" fillId="0" borderId="0" xfId="0" applyNumberFormat="1" applyFont="1" applyFill="1" applyBorder="1" applyAlignment="1">
      <alignment horizontal="left" vertical="center"/>
    </xf>
    <xf numFmtId="3" fontId="13" fillId="0" borderId="0" xfId="0" quotePrefix="1" applyNumberFormat="1" applyFont="1" applyFill="1" applyBorder="1" applyAlignment="1">
      <alignment horizontal="left" vertical="center"/>
    </xf>
    <xf numFmtId="37" fontId="13" fillId="0" borderId="0" xfId="1" applyNumberFormat="1" applyFont="1" applyFill="1" applyBorder="1" applyAlignment="1">
      <alignment vertical="center"/>
    </xf>
    <xf numFmtId="3" fontId="17" fillId="0" borderId="0" xfId="1" applyNumberFormat="1" applyFont="1" applyFill="1" applyBorder="1" applyAlignment="1">
      <alignment vertical="center"/>
    </xf>
    <xf numFmtId="3" fontId="13" fillId="0" borderId="0" xfId="1" applyNumberFormat="1" applyFont="1" applyFill="1" applyBorder="1" applyAlignment="1">
      <alignment vertical="center"/>
    </xf>
    <xf numFmtId="37" fontId="13" fillId="0" borderId="0" xfId="1" applyNumberFormat="1" applyFont="1" applyBorder="1" applyAlignment="1">
      <alignment horizontal="right" vertical="center"/>
    </xf>
    <xf numFmtId="3" fontId="18" fillId="0" borderId="0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horizontal="left" vertical="center"/>
    </xf>
    <xf numFmtId="37" fontId="19" fillId="0" borderId="0" xfId="1" applyNumberFormat="1" applyFont="1" applyBorder="1" applyAlignment="1">
      <alignment vertical="center"/>
    </xf>
    <xf numFmtId="3" fontId="19" fillId="0" borderId="0" xfId="1" applyNumberFormat="1" applyFont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37" fontId="20" fillId="0" borderId="0" xfId="1" applyNumberFormat="1" applyFont="1" applyBorder="1" applyAlignment="1">
      <alignment vertical="center"/>
    </xf>
    <xf numFmtId="3" fontId="17" fillId="0" borderId="0" xfId="1" applyNumberFormat="1" applyFont="1" applyBorder="1" applyAlignment="1">
      <alignment vertical="center"/>
    </xf>
    <xf numFmtId="37" fontId="17" fillId="0" borderId="0" xfId="1" applyNumberFormat="1" applyFont="1" applyBorder="1" applyAlignment="1">
      <alignment vertical="center"/>
    </xf>
    <xf numFmtId="37" fontId="13" fillId="0" borderId="0" xfId="1" applyNumberFormat="1" applyFont="1" applyFill="1" applyBorder="1" applyAlignment="1">
      <alignment horizontal="right" vertical="center"/>
    </xf>
    <xf numFmtId="37" fontId="15" fillId="0" borderId="0" xfId="1" applyNumberFormat="1" applyFont="1" applyBorder="1" applyAlignment="1">
      <alignment horizontal="right" vertical="center"/>
    </xf>
    <xf numFmtId="3" fontId="15" fillId="2" borderId="1" xfId="0" quotePrefix="1" applyNumberFormat="1" applyFont="1" applyFill="1" applyBorder="1" applyAlignment="1">
      <alignment horizontal="left" vertical="center"/>
    </xf>
    <xf numFmtId="37" fontId="15" fillId="2" borderId="1" xfId="1" applyNumberFormat="1" applyFont="1" applyFill="1" applyBorder="1" applyAlignment="1">
      <alignment vertical="center"/>
    </xf>
    <xf numFmtId="3" fontId="15" fillId="2" borderId="1" xfId="1" applyNumberFormat="1" applyFont="1" applyFill="1" applyBorder="1" applyAlignment="1">
      <alignment vertical="center"/>
    </xf>
    <xf numFmtId="3" fontId="21" fillId="0" borderId="0" xfId="1" applyNumberFormat="1" applyFont="1" applyFill="1" applyBorder="1" applyAlignment="1">
      <alignment vertical="center"/>
    </xf>
    <xf numFmtId="3" fontId="15" fillId="0" borderId="0" xfId="1" applyNumberFormat="1" applyFont="1" applyBorder="1" applyAlignment="1">
      <alignment horizontal="right" vertical="center"/>
    </xf>
    <xf numFmtId="0" fontId="4" fillId="4" borderId="0" xfId="0" applyFont="1" applyFill="1"/>
    <xf numFmtId="3" fontId="13" fillId="4" borderId="0" xfId="0" applyNumberFormat="1" applyFont="1" applyFill="1" applyBorder="1" applyAlignment="1">
      <alignment vertical="center"/>
    </xf>
    <xf numFmtId="3" fontId="16" fillId="4" borderId="0" xfId="1" applyNumberFormat="1" applyFont="1" applyFill="1" applyBorder="1" applyAlignment="1">
      <alignment vertical="center"/>
    </xf>
    <xf numFmtId="3" fontId="15" fillId="4" borderId="0" xfId="1" applyNumberFormat="1" applyFont="1" applyFill="1" applyBorder="1" applyAlignment="1">
      <alignment vertical="center"/>
    </xf>
    <xf numFmtId="3" fontId="13" fillId="4" borderId="0" xfId="1" applyNumberFormat="1" applyFont="1" applyFill="1" applyBorder="1" applyAlignment="1">
      <alignment vertical="center"/>
    </xf>
    <xf numFmtId="37" fontId="13" fillId="4" borderId="0" xfId="1" applyNumberFormat="1" applyFont="1" applyFill="1" applyBorder="1" applyAlignment="1">
      <alignment horizontal="right" vertical="center"/>
    </xf>
    <xf numFmtId="37" fontId="15" fillId="4" borderId="0" xfId="1" applyNumberFormat="1" applyFont="1" applyFill="1" applyBorder="1" applyAlignment="1">
      <alignment vertical="center"/>
    </xf>
    <xf numFmtId="3" fontId="19" fillId="4" borderId="0" xfId="1" applyNumberFormat="1" applyFont="1" applyFill="1" applyBorder="1" applyAlignment="1">
      <alignment vertical="center"/>
    </xf>
    <xf numFmtId="37" fontId="16" fillId="4" borderId="0" xfId="1" applyNumberFormat="1" applyFont="1" applyFill="1" applyBorder="1" applyAlignment="1">
      <alignment vertical="center"/>
    </xf>
    <xf numFmtId="3" fontId="17" fillId="4" borderId="0" xfId="1" applyNumberFormat="1" applyFont="1" applyFill="1" applyBorder="1" applyAlignment="1">
      <alignment vertical="center"/>
    </xf>
    <xf numFmtId="37" fontId="17" fillId="4" borderId="0" xfId="1" applyNumberFormat="1" applyFont="1" applyFill="1" applyBorder="1" applyAlignment="1">
      <alignment vertical="center"/>
    </xf>
    <xf numFmtId="37" fontId="15" fillId="4" borderId="0" xfId="1" applyNumberFormat="1" applyFont="1" applyFill="1" applyBorder="1" applyAlignment="1">
      <alignment horizontal="right" vertical="center"/>
    </xf>
    <xf numFmtId="3" fontId="15" fillId="4" borderId="1" xfId="1" applyNumberFormat="1" applyFont="1" applyFill="1" applyBorder="1" applyAlignment="1">
      <alignment vertical="center"/>
    </xf>
    <xf numFmtId="37" fontId="13" fillId="4" borderId="0" xfId="1" applyNumberFormat="1" applyFont="1" applyFill="1" applyBorder="1" applyAlignment="1">
      <alignment vertical="center"/>
    </xf>
    <xf numFmtId="189" fontId="12" fillId="0" borderId="0" xfId="0" quotePrefix="1" applyNumberFormat="1" applyFont="1" applyAlignment="1">
      <alignment horizontal="center" vertical="center"/>
    </xf>
    <xf numFmtId="3" fontId="15" fillId="0" borderId="0" xfId="0" applyNumberFormat="1" applyFont="1" applyAlignment="1">
      <alignment horizontal="center" vertical="center"/>
    </xf>
    <xf numFmtId="3" fontId="15" fillId="3" borderId="2" xfId="0" applyNumberFormat="1" applyFont="1" applyFill="1" applyBorder="1" applyAlignment="1">
      <alignment horizontal="center" vertical="center"/>
    </xf>
    <xf numFmtId="189" fontId="22" fillId="0" borderId="0" xfId="0" quotePrefix="1" applyNumberFormat="1" applyFont="1" applyAlignment="1">
      <alignment horizontal="center" vertical="center"/>
    </xf>
    <xf numFmtId="0" fontId="22" fillId="0" borderId="0" xfId="0" applyFont="1"/>
    <xf numFmtId="0" fontId="22" fillId="0" borderId="0" xfId="0" applyFont="1" applyFill="1" applyBorder="1"/>
    <xf numFmtId="3" fontId="22" fillId="0" borderId="0" xfId="0" quotePrefix="1" applyNumberFormat="1" applyFont="1" applyAlignment="1">
      <alignment horizontal="center" vertical="top"/>
    </xf>
    <xf numFmtId="3" fontId="22" fillId="0" borderId="0" xfId="0" applyNumberFormat="1" applyFont="1" applyAlignment="1">
      <alignment horizontal="center" vertical="top"/>
    </xf>
    <xf numFmtId="3" fontId="23" fillId="0" borderId="0" xfId="0" applyNumberFormat="1" applyFont="1" applyAlignment="1">
      <alignment horizontal="center" vertical="center"/>
    </xf>
    <xf numFmtId="3" fontId="22" fillId="0" borderId="0" xfId="0" applyNumberFormat="1" applyFont="1" applyBorder="1" applyAlignment="1">
      <alignment vertical="center"/>
    </xf>
    <xf numFmtId="188" fontId="22" fillId="0" borderId="0" xfId="0" applyNumberFormat="1" applyFont="1" applyAlignment="1">
      <alignment horizontal="right" vertical="center"/>
    </xf>
    <xf numFmtId="0" fontId="23" fillId="4" borderId="1" xfId="0" applyFont="1" applyFill="1" applyBorder="1" applyAlignment="1">
      <alignment horizontal="center" vertical="center"/>
    </xf>
    <xf numFmtId="3" fontId="23" fillId="3" borderId="2" xfId="0" applyNumberFormat="1" applyFont="1" applyFill="1" applyBorder="1" applyAlignment="1">
      <alignment horizontal="center" vertical="center"/>
    </xf>
    <xf numFmtId="0" fontId="23" fillId="3" borderId="2" xfId="0" applyNumberFormat="1" applyFont="1" applyFill="1" applyBorder="1" applyAlignment="1">
      <alignment horizontal="right" vertical="center"/>
    </xf>
    <xf numFmtId="0" fontId="23" fillId="3" borderId="2" xfId="0" applyNumberFormat="1" applyFont="1" applyFill="1" applyBorder="1" applyAlignment="1">
      <alignment horizontal="center" vertical="center"/>
    </xf>
    <xf numFmtId="0" fontId="23" fillId="0" borderId="0" xfId="0" applyNumberFormat="1" applyFont="1" applyFill="1" applyBorder="1" applyAlignment="1">
      <alignment horizontal="right" vertical="center"/>
    </xf>
    <xf numFmtId="3" fontId="23" fillId="0" borderId="0" xfId="0" applyNumberFormat="1" applyFont="1" applyFill="1" applyBorder="1" applyAlignment="1">
      <alignment vertical="center"/>
    </xf>
    <xf numFmtId="0" fontId="22" fillId="0" borderId="0" xfId="0" applyFont="1" applyAlignment="1">
      <alignment vertical="center"/>
    </xf>
    <xf numFmtId="3" fontId="23" fillId="0" borderId="0" xfId="0" applyNumberFormat="1" applyFont="1" applyBorder="1" applyAlignment="1">
      <alignment vertical="center"/>
    </xf>
    <xf numFmtId="37" fontId="23" fillId="0" borderId="0" xfId="0" applyNumberFormat="1" applyFont="1" applyBorder="1" applyAlignment="1">
      <alignment vertical="center"/>
    </xf>
    <xf numFmtId="1" fontId="23" fillId="0" borderId="0" xfId="0" applyNumberFormat="1" applyFont="1" applyBorder="1" applyAlignment="1">
      <alignment vertical="center"/>
    </xf>
    <xf numFmtId="37" fontId="22" fillId="0" borderId="0" xfId="0" applyNumberFormat="1" applyFont="1" applyBorder="1" applyAlignment="1">
      <alignment vertical="center"/>
    </xf>
    <xf numFmtId="3" fontId="22" fillId="0" borderId="0" xfId="0" applyNumberFormat="1" applyFont="1" applyFill="1" applyBorder="1" applyAlignment="1">
      <alignment vertical="center"/>
    </xf>
    <xf numFmtId="3" fontId="23" fillId="2" borderId="1" xfId="0" applyNumberFormat="1" applyFont="1" applyFill="1" applyBorder="1" applyAlignment="1">
      <alignment vertical="center"/>
    </xf>
    <xf numFmtId="37" fontId="23" fillId="2" borderId="1" xfId="0" applyNumberFormat="1" applyFont="1" applyFill="1" applyBorder="1" applyAlignment="1">
      <alignment vertical="center"/>
    </xf>
    <xf numFmtId="37" fontId="23" fillId="0" borderId="0" xfId="0" applyNumberFormat="1" applyFont="1" applyFill="1" applyBorder="1" applyAlignment="1">
      <alignment vertical="center"/>
    </xf>
    <xf numFmtId="3" fontId="23" fillId="0" borderId="0" xfId="0" applyNumberFormat="1" applyFont="1" applyFill="1" applyBorder="1" applyAlignment="1"/>
    <xf numFmtId="37" fontId="24" fillId="0" borderId="0" xfId="0" applyNumberFormat="1" applyFont="1" applyBorder="1" applyAlignment="1">
      <alignment vertical="center"/>
    </xf>
    <xf numFmtId="3" fontId="25" fillId="0" borderId="0" xfId="0" applyNumberFormat="1" applyFont="1" applyAlignment="1"/>
    <xf numFmtId="0" fontId="22" fillId="0" borderId="0" xfId="0" applyFont="1" applyFill="1" applyBorder="1" applyAlignment="1"/>
    <xf numFmtId="0" fontId="22" fillId="0" borderId="0" xfId="0" applyFont="1" applyAlignment="1"/>
    <xf numFmtId="3" fontId="23" fillId="2" borderId="0" xfId="0" applyNumberFormat="1" applyFont="1" applyFill="1" applyAlignment="1">
      <alignment vertical="center"/>
    </xf>
    <xf numFmtId="3" fontId="23" fillId="2" borderId="0" xfId="0" applyNumberFormat="1" applyFont="1" applyFill="1" applyBorder="1" applyAlignment="1">
      <alignment vertical="center"/>
    </xf>
    <xf numFmtId="37" fontId="23" fillId="2" borderId="0" xfId="1" applyNumberFormat="1" applyFont="1" applyFill="1" applyBorder="1" applyAlignment="1">
      <alignment vertical="center"/>
    </xf>
    <xf numFmtId="3" fontId="23" fillId="2" borderId="0" xfId="1" applyNumberFormat="1" applyFont="1" applyFill="1" applyBorder="1" applyAlignment="1">
      <alignment vertical="center"/>
    </xf>
    <xf numFmtId="37" fontId="23" fillId="0" borderId="0" xfId="1" applyNumberFormat="1" applyFont="1" applyFill="1" applyBorder="1" applyAlignment="1">
      <alignment vertical="center"/>
    </xf>
    <xf numFmtId="3" fontId="22" fillId="0" borderId="0" xfId="0" applyNumberFormat="1" applyFont="1" applyAlignment="1">
      <alignment vertical="center"/>
    </xf>
    <xf numFmtId="37" fontId="26" fillId="0" borderId="0" xfId="1" applyNumberFormat="1" applyFont="1" applyBorder="1" applyAlignment="1">
      <alignment vertical="center"/>
    </xf>
    <xf numFmtId="3" fontId="26" fillId="0" borderId="0" xfId="1" applyNumberFormat="1" applyFont="1" applyBorder="1" applyAlignment="1">
      <alignment vertical="center"/>
    </xf>
    <xf numFmtId="3" fontId="26" fillId="0" borderId="0" xfId="1" applyNumberFormat="1" applyFont="1" applyFill="1" applyBorder="1" applyAlignment="1">
      <alignment vertical="center"/>
    </xf>
    <xf numFmtId="37" fontId="23" fillId="0" borderId="0" xfId="1" applyNumberFormat="1" applyFont="1" applyBorder="1" applyAlignment="1">
      <alignment vertical="center"/>
    </xf>
    <xf numFmtId="3" fontId="23" fillId="0" borderId="0" xfId="1" applyNumberFormat="1" applyFont="1" applyBorder="1" applyAlignment="1">
      <alignment vertical="center"/>
    </xf>
    <xf numFmtId="3" fontId="23" fillId="0" borderId="0" xfId="1" applyNumberFormat="1" applyFont="1" applyFill="1" applyBorder="1" applyAlignment="1">
      <alignment vertical="center"/>
    </xf>
    <xf numFmtId="3" fontId="22" fillId="0" borderId="0" xfId="0" applyNumberFormat="1" applyFont="1" applyBorder="1" applyAlignment="1">
      <alignment horizontal="left" vertical="center"/>
    </xf>
    <xf numFmtId="37" fontId="22" fillId="0" borderId="0" xfId="1" applyNumberFormat="1" applyFont="1" applyBorder="1" applyAlignment="1">
      <alignment vertical="center"/>
    </xf>
    <xf numFmtId="3" fontId="22" fillId="0" borderId="0" xfId="1" applyNumberFormat="1" applyFont="1" applyBorder="1" applyAlignment="1">
      <alignment vertical="center"/>
    </xf>
    <xf numFmtId="3" fontId="22" fillId="0" borderId="0" xfId="1" applyNumberFormat="1" applyFont="1" applyFill="1" applyBorder="1" applyAlignment="1">
      <alignment vertical="center"/>
    </xf>
    <xf numFmtId="3" fontId="22" fillId="0" borderId="0" xfId="0" applyNumberFormat="1" applyFont="1" applyFill="1" applyBorder="1" applyAlignment="1">
      <alignment horizontal="left" vertical="center"/>
    </xf>
    <xf numFmtId="3" fontId="22" fillId="0" borderId="0" xfId="0" quotePrefix="1" applyNumberFormat="1" applyFont="1" applyFill="1" applyBorder="1" applyAlignment="1">
      <alignment horizontal="left" vertical="center"/>
    </xf>
    <xf numFmtId="37" fontId="22" fillId="0" borderId="0" xfId="1" applyNumberFormat="1" applyFont="1" applyFill="1" applyBorder="1" applyAlignment="1">
      <alignment vertical="center"/>
    </xf>
    <xf numFmtId="3" fontId="25" fillId="0" borderId="0" xfId="1" applyNumberFormat="1" applyFont="1" applyFill="1" applyBorder="1" applyAlignment="1">
      <alignment vertical="center"/>
    </xf>
    <xf numFmtId="3" fontId="27" fillId="0" borderId="0" xfId="1" applyNumberFormat="1" applyFont="1" applyFill="1" applyBorder="1" applyAlignment="1">
      <alignment vertical="center"/>
    </xf>
    <xf numFmtId="37" fontId="22" fillId="0" borderId="0" xfId="1" applyNumberFormat="1" applyFont="1" applyBorder="1" applyAlignment="1">
      <alignment horizontal="right" vertical="center"/>
    </xf>
    <xf numFmtId="37" fontId="22" fillId="0" borderId="0" xfId="1" applyNumberFormat="1" applyFont="1" applyFill="1" applyBorder="1" applyAlignment="1">
      <alignment horizontal="right" vertical="center"/>
    </xf>
    <xf numFmtId="3" fontId="28" fillId="0" borderId="0" xfId="0" applyNumberFormat="1" applyFont="1" applyFill="1" applyBorder="1" applyAlignment="1">
      <alignment vertical="center"/>
    </xf>
    <xf numFmtId="3" fontId="23" fillId="0" borderId="0" xfId="0" applyNumberFormat="1" applyFont="1" applyFill="1" applyBorder="1" applyAlignment="1">
      <alignment horizontal="left" vertical="center"/>
    </xf>
    <xf numFmtId="37" fontId="24" fillId="0" borderId="0" xfId="1" applyNumberFormat="1" applyFont="1" applyBorder="1" applyAlignment="1">
      <alignment vertical="center"/>
    </xf>
    <xf numFmtId="3" fontId="24" fillId="0" borderId="0" xfId="1" applyNumberFormat="1" applyFont="1" applyBorder="1" applyAlignment="1">
      <alignment vertical="center"/>
    </xf>
    <xf numFmtId="3" fontId="24" fillId="0" borderId="0" xfId="1" applyNumberFormat="1" applyFont="1" applyFill="1" applyBorder="1" applyAlignment="1">
      <alignment vertical="center"/>
    </xf>
    <xf numFmtId="0" fontId="23" fillId="0" borderId="0" xfId="0" applyFont="1" applyFill="1" applyBorder="1" applyAlignment="1">
      <alignment vertical="center"/>
    </xf>
    <xf numFmtId="3" fontId="25" fillId="0" borderId="0" xfId="0" applyNumberFormat="1" applyFont="1" applyAlignment="1">
      <alignment vertical="center"/>
    </xf>
    <xf numFmtId="0" fontId="24" fillId="0" borderId="0" xfId="0" applyFont="1" applyFill="1" applyBorder="1" applyAlignment="1">
      <alignment vertical="center"/>
    </xf>
    <xf numFmtId="3" fontId="24" fillId="0" borderId="0" xfId="0" applyNumberFormat="1" applyFont="1" applyFill="1" applyBorder="1" applyAlignment="1">
      <alignment vertical="center"/>
    </xf>
    <xf numFmtId="3" fontId="24" fillId="0" borderId="0" xfId="0" applyNumberFormat="1" applyFont="1" applyBorder="1" applyAlignment="1">
      <alignment vertical="center"/>
    </xf>
    <xf numFmtId="37" fontId="24" fillId="0" borderId="0" xfId="1" applyNumberFormat="1" applyFont="1" applyFill="1" applyBorder="1" applyAlignment="1">
      <alignment vertical="center"/>
    </xf>
    <xf numFmtId="0" fontId="25" fillId="0" borderId="0" xfId="0" applyFont="1" applyFill="1" applyBorder="1"/>
    <xf numFmtId="0" fontId="25" fillId="0" borderId="0" xfId="0" applyFont="1"/>
    <xf numFmtId="37" fontId="26" fillId="0" borderId="0" xfId="1" applyNumberFormat="1" applyFont="1" applyFill="1" applyBorder="1" applyAlignment="1">
      <alignment vertical="center"/>
    </xf>
    <xf numFmtId="37" fontId="29" fillId="0" borderId="0" xfId="1" applyNumberFormat="1" applyFont="1" applyBorder="1" applyAlignment="1">
      <alignment vertical="center"/>
    </xf>
    <xf numFmtId="3" fontId="25" fillId="0" borderId="0" xfId="1" applyNumberFormat="1" applyFont="1" applyBorder="1" applyAlignment="1">
      <alignment vertical="center"/>
    </xf>
    <xf numFmtId="37" fontId="25" fillId="0" borderId="0" xfId="1" applyNumberFormat="1" applyFont="1" applyBorder="1" applyAlignment="1">
      <alignment vertical="center"/>
    </xf>
    <xf numFmtId="39" fontId="22" fillId="0" borderId="0" xfId="1" applyNumberFormat="1" applyFont="1" applyFill="1" applyBorder="1" applyAlignment="1">
      <alignment vertical="center"/>
    </xf>
    <xf numFmtId="39" fontId="22" fillId="0" borderId="0" xfId="1" applyNumberFormat="1" applyFont="1" applyBorder="1" applyAlignment="1">
      <alignment vertical="center"/>
    </xf>
    <xf numFmtId="37" fontId="25" fillId="0" borderId="0" xfId="1" applyNumberFormat="1" applyFont="1" applyFill="1" applyBorder="1" applyAlignment="1">
      <alignment vertical="center"/>
    </xf>
    <xf numFmtId="188" fontId="30" fillId="0" borderId="0" xfId="2" applyNumberFormat="1" applyFont="1" applyFill="1" applyBorder="1"/>
    <xf numFmtId="188" fontId="23" fillId="0" borderId="0" xfId="2" applyNumberFormat="1" applyFont="1" applyFill="1" applyBorder="1" applyAlignment="1">
      <alignment vertical="center"/>
    </xf>
    <xf numFmtId="3" fontId="23" fillId="0" borderId="0" xfId="1" applyNumberFormat="1" applyFont="1" applyBorder="1" applyAlignment="1">
      <alignment horizontal="right" vertical="center"/>
    </xf>
    <xf numFmtId="37" fontId="23" fillId="0" borderId="0" xfId="1" applyNumberFormat="1" applyFont="1" applyBorder="1" applyAlignment="1">
      <alignment horizontal="right" vertical="center"/>
    </xf>
    <xf numFmtId="37" fontId="23" fillId="0" borderId="0" xfId="1" applyNumberFormat="1" applyFont="1" applyFill="1" applyBorder="1" applyAlignment="1">
      <alignment horizontal="right" vertical="center"/>
    </xf>
    <xf numFmtId="3" fontId="23" fillId="2" borderId="1" xfId="0" quotePrefix="1" applyNumberFormat="1" applyFont="1" applyFill="1" applyBorder="1" applyAlignment="1">
      <alignment horizontal="left" vertical="center"/>
    </xf>
    <xf numFmtId="37" fontId="23" fillId="2" borderId="1" xfId="1" applyNumberFormat="1" applyFont="1" applyFill="1" applyBorder="1" applyAlignment="1">
      <alignment vertical="center"/>
    </xf>
    <xf numFmtId="3" fontId="23" fillId="2" borderId="1" xfId="1" applyNumberFormat="1" applyFont="1" applyFill="1" applyBorder="1" applyAlignment="1">
      <alignment vertical="center"/>
    </xf>
    <xf numFmtId="1" fontId="22" fillId="0" borderId="0" xfId="0" applyNumberFormat="1" applyFont="1"/>
  </cellXfs>
  <cellStyles count="6">
    <cellStyle name="Comma" xfId="1" builtinId="3"/>
    <cellStyle name="Comma 2" xfId="5"/>
    <cellStyle name="Comma 3" xfId="3"/>
    <cellStyle name="Normal" xfId="0" builtinId="0"/>
    <cellStyle name="Normal 2" xfId="4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1/&#3588;&#3619;&#3633;&#3657;&#3591;&#3607;&#3637;&#3656;%203%20Reconcile%20with%20Real%20Sector/FIN%20201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%20FF-55-59/SECTORING/FINANCIAL/SECTORING%202010-2013/SECTORING%202012/&#3588;&#3619;&#3633;&#3657;&#3591;&#3607;&#3637;&#3656;%203%20Reconcile%20with%20Real%20Sector/FIN%202012%20N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6-60/SECTORING/FINANCIAL/SECTORING%202010-2013/SECTORING%202013/&#3588;&#3619;&#3633;&#3657;&#3591;&#3607;&#3637;&#3656;%203%20Reconcile%20with%20real%20sector/FIN%20201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FF/FF_Share/1.%20CENTER-SECTORING%20FF/BOOK/BOOK-FF-57-61/SECTORING/FINANCIAL/SECTORING%202014/FINANCIAL%20SECTOR/FINANCIAL%202014/&#3588;&#3619;&#3633;&#3657;&#3591;&#3607;&#3637;&#3656;%203%20Reconcile%20with%20real%20sector/3.sectoring%20stock_ODC%20%202014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1"/>
      <sheetName val="FIN 2011"/>
    </sheetNames>
    <sheetDataSet>
      <sheetData sheetId="0">
        <row r="6">
          <cell r="D6">
            <v>0</v>
          </cell>
          <cell r="E6">
            <v>0</v>
          </cell>
        </row>
        <row r="8">
          <cell r="D8">
            <v>40001</v>
          </cell>
          <cell r="E8">
            <v>0</v>
          </cell>
        </row>
        <row r="9">
          <cell r="D9">
            <v>89165</v>
          </cell>
          <cell r="E9">
            <v>2360</v>
          </cell>
        </row>
        <row r="10">
          <cell r="D10">
            <v>-61198</v>
          </cell>
          <cell r="E10">
            <v>1072366</v>
          </cell>
        </row>
        <row r="13">
          <cell r="D13">
            <v>24367</v>
          </cell>
          <cell r="E13">
            <v>617433</v>
          </cell>
        </row>
        <row r="14">
          <cell r="D14">
            <v>0</v>
          </cell>
          <cell r="E14">
            <v>0</v>
          </cell>
        </row>
        <row r="16">
          <cell r="D16">
            <v>-50135</v>
          </cell>
          <cell r="E16">
            <v>0</v>
          </cell>
        </row>
        <row r="17">
          <cell r="D17">
            <v>147287</v>
          </cell>
          <cell r="E17">
            <v>0</v>
          </cell>
        </row>
        <row r="18">
          <cell r="D18">
            <v>9123</v>
          </cell>
          <cell r="E18">
            <v>-2132</v>
          </cell>
        </row>
        <row r="19">
          <cell r="D19">
            <v>394432</v>
          </cell>
          <cell r="E19">
            <v>-3374</v>
          </cell>
        </row>
        <row r="21">
          <cell r="D21">
            <v>149616</v>
          </cell>
          <cell r="E21">
            <v>0</v>
          </cell>
        </row>
        <row r="22">
          <cell r="D22">
            <v>52892</v>
          </cell>
          <cell r="E22">
            <v>0</v>
          </cell>
        </row>
        <row r="23">
          <cell r="D23">
            <v>1160072</v>
          </cell>
          <cell r="E23">
            <v>79734</v>
          </cell>
        </row>
        <row r="24">
          <cell r="D24">
            <v>42223</v>
          </cell>
          <cell r="E24">
            <v>69881</v>
          </cell>
        </row>
        <row r="25">
          <cell r="D25">
            <v>0</v>
          </cell>
          <cell r="E25">
            <v>5347</v>
          </cell>
        </row>
        <row r="26">
          <cell r="D26">
            <v>-292479</v>
          </cell>
          <cell r="E26">
            <v>-312201</v>
          </cell>
        </row>
        <row r="27">
          <cell r="D27">
            <v>-15146</v>
          </cell>
          <cell r="E27">
            <v>-29698</v>
          </cell>
        </row>
        <row r="30">
          <cell r="E30">
            <v>184587</v>
          </cell>
        </row>
        <row r="31">
          <cell r="E31">
            <v>8232</v>
          </cell>
        </row>
        <row r="32">
          <cell r="E32">
            <v>5573</v>
          </cell>
        </row>
        <row r="33">
          <cell r="E33">
            <v>-19722</v>
          </cell>
        </row>
      </sheetData>
      <sheetData sheetId="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2"/>
      <sheetName val="FIN 2012 NEW"/>
    </sheetNames>
    <sheetDataSet>
      <sheetData sheetId="0">
        <row r="8">
          <cell r="D8">
            <v>6011</v>
          </cell>
          <cell r="E8">
            <v>0</v>
          </cell>
        </row>
        <row r="9">
          <cell r="D9">
            <v>19080</v>
          </cell>
          <cell r="E9">
            <v>94203</v>
          </cell>
        </row>
        <row r="10">
          <cell r="D10">
            <v>-83710</v>
          </cell>
          <cell r="E10">
            <v>2570229</v>
          </cell>
        </row>
        <row r="13">
          <cell r="D13">
            <v>62158</v>
          </cell>
          <cell r="E13">
            <v>-998899</v>
          </cell>
        </row>
        <row r="14">
          <cell r="D14">
            <v>0</v>
          </cell>
          <cell r="E14">
            <v>0</v>
          </cell>
        </row>
        <row r="16">
          <cell r="D16">
            <v>70668</v>
          </cell>
          <cell r="E16">
            <v>0</v>
          </cell>
        </row>
        <row r="17">
          <cell r="D17">
            <v>139514</v>
          </cell>
          <cell r="E17">
            <v>0</v>
          </cell>
        </row>
        <row r="19">
          <cell r="D19">
            <v>303192</v>
          </cell>
          <cell r="E19">
            <v>-5122</v>
          </cell>
        </row>
        <row r="21">
          <cell r="D21">
            <v>230989</v>
          </cell>
          <cell r="E21">
            <v>0</v>
          </cell>
        </row>
        <row r="22">
          <cell r="D22">
            <v>65773</v>
          </cell>
          <cell r="E22">
            <v>0</v>
          </cell>
        </row>
        <row r="23">
          <cell r="D23">
            <v>1585482</v>
          </cell>
          <cell r="E23">
            <v>437935</v>
          </cell>
        </row>
        <row r="24">
          <cell r="D24">
            <v>29429</v>
          </cell>
          <cell r="E24">
            <v>324676</v>
          </cell>
        </row>
        <row r="25">
          <cell r="D25">
            <v>0</v>
          </cell>
          <cell r="E25">
            <v>-6588</v>
          </cell>
        </row>
        <row r="26">
          <cell r="D26">
            <v>-261381</v>
          </cell>
          <cell r="E26">
            <v>-246457</v>
          </cell>
        </row>
        <row r="27">
          <cell r="D27">
            <v>138492</v>
          </cell>
          <cell r="E27">
            <v>-89062</v>
          </cell>
        </row>
        <row r="30">
          <cell r="E30">
            <v>218057</v>
          </cell>
        </row>
        <row r="31">
          <cell r="E31">
            <v>7668</v>
          </cell>
        </row>
        <row r="32">
          <cell r="E32">
            <v>3391</v>
          </cell>
        </row>
        <row r="33">
          <cell r="E33">
            <v>-17784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N2013"/>
      <sheetName val="FIN 2013"/>
    </sheetNames>
    <sheetDataSet>
      <sheetData sheetId="0">
        <row r="8">
          <cell r="D8">
            <v>29320</v>
          </cell>
        </row>
        <row r="9">
          <cell r="D9">
            <v>122470</v>
          </cell>
          <cell r="E9">
            <v>-1728</v>
          </cell>
        </row>
        <row r="10">
          <cell r="D10">
            <v>1915</v>
          </cell>
          <cell r="E10">
            <v>1331039</v>
          </cell>
        </row>
        <row r="13">
          <cell r="D13">
            <v>32936</v>
          </cell>
          <cell r="E13">
            <v>-127099</v>
          </cell>
        </row>
        <row r="14">
          <cell r="D14">
            <v>12280</v>
          </cell>
        </row>
        <row r="16">
          <cell r="D16">
            <v>82241</v>
          </cell>
        </row>
        <row r="17">
          <cell r="D17">
            <v>-95339</v>
          </cell>
        </row>
        <row r="19">
          <cell r="D19">
            <v>25767</v>
          </cell>
          <cell r="E19">
            <v>14041</v>
          </cell>
        </row>
        <row r="21">
          <cell r="D21">
            <v>246759</v>
          </cell>
        </row>
        <row r="22">
          <cell r="D22">
            <v>65065</v>
          </cell>
        </row>
        <row r="23">
          <cell r="D23">
            <v>1168754</v>
          </cell>
          <cell r="E23">
            <v>225662</v>
          </cell>
        </row>
        <row r="24">
          <cell r="D24">
            <v>-45057</v>
          </cell>
          <cell r="E24">
            <v>109735</v>
          </cell>
        </row>
        <row r="26">
          <cell r="D26">
            <v>-163676</v>
          </cell>
          <cell r="E26">
            <v>-223355</v>
          </cell>
        </row>
        <row r="27">
          <cell r="D27">
            <v>300146</v>
          </cell>
          <cell r="E27">
            <v>193933</v>
          </cell>
        </row>
        <row r="30">
          <cell r="E30">
            <v>263205</v>
          </cell>
        </row>
        <row r="31">
          <cell r="E31">
            <v>11161</v>
          </cell>
        </row>
        <row r="32">
          <cell r="E32">
            <v>2480</v>
          </cell>
        </row>
        <row r="33">
          <cell r="E33">
            <v>-11789</v>
          </cell>
        </row>
      </sheetData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ock 2007"/>
      <sheetName val="stock 2008"/>
      <sheetName val="stock 2009"/>
      <sheetName val="stock 2010"/>
      <sheetName val="stock 2011"/>
      <sheetName val="change 2011"/>
      <sheetName val="change 2011 (RECONCILE)"/>
      <sheetName val="stock 2012"/>
      <sheetName val="stock 2013"/>
      <sheetName val="stock 2014"/>
      <sheetName val="change 2014 ก่อน rec"/>
      <sheetName val="change 2014 recRE"/>
      <sheetName val="change 2013"/>
      <sheetName val="change 2012"/>
      <sheetName val="change 2012 (RECONCILE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7">
          <cell r="C7">
            <v>248922</v>
          </cell>
        </row>
        <row r="8">
          <cell r="C8">
            <v>9427</v>
          </cell>
        </row>
        <row r="9">
          <cell r="C9">
            <v>4623</v>
          </cell>
        </row>
        <row r="10">
          <cell r="C10">
            <v>36696</v>
          </cell>
        </row>
        <row r="14">
          <cell r="B14">
            <v>0</v>
          </cell>
          <cell r="C14">
            <v>0</v>
          </cell>
        </row>
        <row r="16">
          <cell r="B16">
            <v>66587</v>
          </cell>
          <cell r="C16">
            <v>0</v>
          </cell>
        </row>
        <row r="17">
          <cell r="B17">
            <v>10515</v>
          </cell>
          <cell r="C17">
            <v>30739</v>
          </cell>
        </row>
        <row r="18">
          <cell r="B18">
            <v>-1166</v>
          </cell>
          <cell r="C18">
            <v>706978</v>
          </cell>
        </row>
        <row r="21">
          <cell r="B21">
            <v>27492</v>
          </cell>
          <cell r="C21">
            <v>149563</v>
          </cell>
        </row>
        <row r="22">
          <cell r="B22">
            <v>-8107</v>
          </cell>
          <cell r="C22">
            <v>0</v>
          </cell>
        </row>
        <row r="24">
          <cell r="B24">
            <v>-109628</v>
          </cell>
          <cell r="C24">
            <v>0</v>
          </cell>
        </row>
        <row r="25">
          <cell r="B25">
            <v>69155</v>
          </cell>
          <cell r="C25">
            <v>0</v>
          </cell>
        </row>
        <row r="27">
          <cell r="B27">
            <v>-45165</v>
          </cell>
          <cell r="C27">
            <v>2007</v>
          </cell>
        </row>
        <row r="29">
          <cell r="B29">
            <v>181240</v>
          </cell>
          <cell r="C29">
            <v>0</v>
          </cell>
        </row>
        <row r="30">
          <cell r="B30">
            <v>76307</v>
          </cell>
          <cell r="C30">
            <v>0</v>
          </cell>
        </row>
        <row r="31">
          <cell r="B31">
            <v>850976</v>
          </cell>
          <cell r="C31">
            <v>-163962</v>
          </cell>
        </row>
        <row r="32">
          <cell r="B32">
            <v>57417</v>
          </cell>
          <cell r="C32">
            <v>94600</v>
          </cell>
        </row>
        <row r="33">
          <cell r="B33">
            <v>0</v>
          </cell>
        </row>
        <row r="34">
          <cell r="B34">
            <v>-148714</v>
          </cell>
          <cell r="C34">
            <v>-97939</v>
          </cell>
        </row>
        <row r="35">
          <cell r="B35">
            <v>-186299</v>
          </cell>
          <cell r="C35">
            <v>-79552</v>
          </cell>
        </row>
      </sheetData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4"/>
  <sheetViews>
    <sheetView zoomScale="60" zoomScaleNormal="60" workbookViewId="0">
      <selection activeCell="P1" sqref="P1:S1048576"/>
    </sheetView>
  </sheetViews>
  <sheetFormatPr defaultRowHeight="20.25" x14ac:dyDescent="0.3"/>
  <cols>
    <col min="1" max="3" width="4.7109375" style="1" customWidth="1"/>
    <col min="4" max="4" width="49" style="1" customWidth="1"/>
    <col min="5" max="5" width="20.7109375" style="1" hidden="1" customWidth="1"/>
    <col min="6" max="6" width="0.28515625" style="1" customWidth="1"/>
    <col min="7" max="9" width="24.7109375" style="1" hidden="1" customWidth="1"/>
    <col min="10" max="12" width="24.7109375" style="1" customWidth="1"/>
    <col min="13" max="13" width="23.85546875" style="1" customWidth="1"/>
    <col min="14" max="14" width="24.85546875" style="1" customWidth="1"/>
    <col min="15" max="20" width="17.28515625" style="22" bestFit="1" customWidth="1"/>
    <col min="21" max="23" width="14.42578125" style="22" bestFit="1" customWidth="1"/>
    <col min="24" max="24" width="14.42578125" style="22" customWidth="1"/>
    <col min="25" max="25" width="9.140625" style="22"/>
    <col min="26" max="16384" width="9.140625" style="1"/>
  </cols>
  <sheetData>
    <row r="1" spans="1:25" ht="24.75" customHeight="1" x14ac:dyDescent="0.3">
      <c r="A1" s="100"/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1:25" ht="0.75" customHeight="1" x14ac:dyDescent="0.3">
      <c r="A2" s="38"/>
      <c r="B2" s="38"/>
      <c r="C2" s="38"/>
      <c r="D2" s="38"/>
      <c r="E2" s="39"/>
      <c r="F2" s="38"/>
      <c r="G2" s="38"/>
      <c r="H2" s="38"/>
      <c r="I2" s="38"/>
      <c r="J2" s="38"/>
      <c r="K2" s="38"/>
      <c r="L2" s="38"/>
      <c r="M2" s="40"/>
    </row>
    <row r="3" spans="1:25" ht="24.95" customHeight="1" x14ac:dyDescent="0.3">
      <c r="A3" s="101" t="s">
        <v>26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25" ht="24.95" customHeight="1" x14ac:dyDescent="0.3">
      <c r="A4" s="41"/>
      <c r="B4" s="41"/>
      <c r="C4" s="41"/>
      <c r="D4" s="41"/>
      <c r="E4" s="42"/>
      <c r="F4" s="42"/>
      <c r="G4" s="42"/>
      <c r="H4" s="42"/>
      <c r="I4" s="42"/>
      <c r="J4" s="42"/>
      <c r="K4" s="42"/>
      <c r="L4" s="42"/>
      <c r="N4" s="42" t="s">
        <v>35</v>
      </c>
      <c r="R4" s="22" t="s">
        <v>36</v>
      </c>
    </row>
    <row r="5" spans="1:25" ht="30" customHeight="1" x14ac:dyDescent="0.3">
      <c r="A5" s="102"/>
      <c r="B5" s="102"/>
      <c r="C5" s="102"/>
      <c r="D5" s="102"/>
      <c r="E5" s="43">
        <v>2010</v>
      </c>
      <c r="F5" s="43">
        <v>2011</v>
      </c>
      <c r="G5" s="43">
        <v>2012</v>
      </c>
      <c r="H5" s="43">
        <v>2013</v>
      </c>
      <c r="I5" s="43">
        <v>2014</v>
      </c>
      <c r="J5" s="43">
        <v>2015</v>
      </c>
      <c r="K5" s="43">
        <v>2016</v>
      </c>
      <c r="L5" s="43">
        <v>2017</v>
      </c>
      <c r="M5" s="43">
        <v>2018</v>
      </c>
      <c r="N5" s="43">
        <v>2019</v>
      </c>
      <c r="O5" s="23"/>
      <c r="P5" s="43">
        <v>2015</v>
      </c>
      <c r="Q5" s="43">
        <v>2016</v>
      </c>
      <c r="R5" s="43">
        <v>2017</v>
      </c>
      <c r="S5" s="43">
        <v>2018</v>
      </c>
      <c r="T5" s="23"/>
    </row>
    <row r="6" spans="1:25" ht="24.95" customHeight="1" x14ac:dyDescent="0.3">
      <c r="A6" s="44" t="s">
        <v>5</v>
      </c>
      <c r="B6" s="45"/>
      <c r="C6" s="46"/>
      <c r="D6" s="46"/>
      <c r="E6" s="47"/>
      <c r="F6" s="48"/>
      <c r="G6" s="47"/>
      <c r="H6" s="47"/>
      <c r="I6" s="47"/>
      <c r="J6" s="47"/>
      <c r="K6" s="47"/>
      <c r="L6" s="47"/>
      <c r="M6" s="47"/>
      <c r="N6" s="86"/>
      <c r="P6" s="3"/>
      <c r="Q6" s="3"/>
      <c r="R6" s="3"/>
      <c r="S6" s="3"/>
      <c r="T6" s="3"/>
    </row>
    <row r="7" spans="1:25" ht="24.95" customHeight="1" x14ac:dyDescent="0.3">
      <c r="A7" s="41" t="s">
        <v>0</v>
      </c>
      <c r="B7" s="41"/>
      <c r="C7" s="41"/>
      <c r="D7" s="41"/>
      <c r="E7" s="49">
        <v>246371</v>
      </c>
      <c r="F7" s="41">
        <f>[1]FIN2011!$E30</f>
        <v>184587</v>
      </c>
      <c r="G7" s="41">
        <f>[2]FIN2012!$E30</f>
        <v>218057</v>
      </c>
      <c r="H7" s="41">
        <f>[3]FIN2013!E30</f>
        <v>263205</v>
      </c>
      <c r="I7" s="41">
        <f>'[4]change 2014 recRE'!C7</f>
        <v>248922</v>
      </c>
      <c r="J7" s="41">
        <v>0</v>
      </c>
      <c r="K7" s="41">
        <v>0</v>
      </c>
      <c r="L7" s="41">
        <v>-72328</v>
      </c>
      <c r="M7" s="41">
        <v>0</v>
      </c>
      <c r="N7" s="87"/>
      <c r="O7" s="4"/>
      <c r="P7" s="2">
        <v>177259</v>
      </c>
      <c r="Q7" s="2">
        <v>388164</v>
      </c>
      <c r="R7" s="2">
        <v>368132</v>
      </c>
      <c r="S7" s="2">
        <v>293226</v>
      </c>
      <c r="T7" s="2"/>
      <c r="U7" s="24"/>
      <c r="V7" s="24"/>
      <c r="W7" s="24"/>
      <c r="X7" s="24"/>
    </row>
    <row r="8" spans="1:25" ht="24.95" customHeight="1" x14ac:dyDescent="0.3">
      <c r="A8" s="41" t="s">
        <v>1</v>
      </c>
      <c r="B8" s="41"/>
      <c r="C8" s="41"/>
      <c r="D8" s="41"/>
      <c r="E8" s="49">
        <v>14626</v>
      </c>
      <c r="F8" s="41">
        <f>[1]FIN2011!$E31</f>
        <v>8232</v>
      </c>
      <c r="G8" s="41">
        <f>[2]FIN2012!$E31</f>
        <v>7668</v>
      </c>
      <c r="H8" s="41">
        <f>[3]FIN2013!E31</f>
        <v>11161</v>
      </c>
      <c r="I8" s="41">
        <f>'[4]change 2014 recRE'!C8</f>
        <v>9427</v>
      </c>
      <c r="J8" s="41">
        <v>0</v>
      </c>
      <c r="K8" s="41">
        <v>0</v>
      </c>
      <c r="L8" s="41">
        <v>49</v>
      </c>
      <c r="M8" s="41">
        <v>0</v>
      </c>
      <c r="N8" s="87"/>
      <c r="O8" s="4"/>
      <c r="P8" s="2">
        <v>-4804</v>
      </c>
      <c r="Q8" s="2">
        <v>33991</v>
      </c>
      <c r="R8" s="2">
        <v>22201</v>
      </c>
      <c r="S8" s="2">
        <v>27956</v>
      </c>
      <c r="T8" s="2"/>
      <c r="U8" s="24"/>
      <c r="V8" s="24"/>
      <c r="W8" s="24"/>
      <c r="X8" s="24"/>
    </row>
    <row r="9" spans="1:25" ht="24.95" customHeight="1" x14ac:dyDescent="0.3">
      <c r="A9" s="41" t="s">
        <v>2</v>
      </c>
      <c r="B9" s="41"/>
      <c r="C9" s="41"/>
      <c r="D9" s="41"/>
      <c r="E9" s="49">
        <v>2231</v>
      </c>
      <c r="F9" s="41">
        <f>[1]FIN2011!$E32</f>
        <v>5573</v>
      </c>
      <c r="G9" s="41">
        <f>[2]FIN2012!$E32</f>
        <v>3391</v>
      </c>
      <c r="H9" s="41">
        <f>[3]FIN2013!E32</f>
        <v>2480</v>
      </c>
      <c r="I9" s="41">
        <f>'[4]change 2014 recRE'!C9</f>
        <v>4623</v>
      </c>
      <c r="J9" s="41">
        <v>0</v>
      </c>
      <c r="K9" s="41">
        <v>0</v>
      </c>
      <c r="L9" s="41">
        <v>0</v>
      </c>
      <c r="M9" s="41">
        <v>0</v>
      </c>
      <c r="N9" s="87"/>
      <c r="O9" s="4"/>
      <c r="P9" s="2">
        <v>13799</v>
      </c>
      <c r="Q9" s="2">
        <v>11888</v>
      </c>
      <c r="R9" s="2">
        <v>17876</v>
      </c>
      <c r="S9" s="2">
        <v>-81</v>
      </c>
      <c r="T9" s="2"/>
      <c r="U9" s="24"/>
      <c r="V9" s="24"/>
      <c r="W9" s="24"/>
      <c r="X9" s="24"/>
    </row>
    <row r="10" spans="1:25" ht="24.95" customHeight="1" x14ac:dyDescent="0.3">
      <c r="A10" s="41" t="s">
        <v>3</v>
      </c>
      <c r="B10" s="41"/>
      <c r="C10" s="41"/>
      <c r="D10" s="41"/>
      <c r="E10" s="49">
        <v>44973</v>
      </c>
      <c r="F10" s="41">
        <f>[1]FIN2011!$E33</f>
        <v>-19722</v>
      </c>
      <c r="G10" s="41">
        <f>[2]FIN2012!$E33</f>
        <v>-17784</v>
      </c>
      <c r="H10" s="41">
        <f>[3]FIN2013!E33</f>
        <v>-11789</v>
      </c>
      <c r="I10" s="41">
        <f>'[4]change 2014 recRE'!C10</f>
        <v>36696</v>
      </c>
      <c r="J10" s="41">
        <v>0</v>
      </c>
      <c r="K10" s="50">
        <v>0</v>
      </c>
      <c r="L10" s="50">
        <v>-1313</v>
      </c>
      <c r="M10" s="50">
        <v>331</v>
      </c>
      <c r="N10" s="87"/>
      <c r="O10" s="4"/>
      <c r="P10" s="2">
        <v>-46439</v>
      </c>
      <c r="Q10" s="2">
        <v>-84506</v>
      </c>
      <c r="R10" s="4">
        <v>71355</v>
      </c>
      <c r="S10" s="4">
        <v>16866</v>
      </c>
      <c r="T10" s="4"/>
      <c r="U10" s="24"/>
      <c r="V10" s="24"/>
      <c r="W10" s="24"/>
      <c r="X10" s="24"/>
    </row>
    <row r="11" spans="1:25" ht="24.95" customHeight="1" x14ac:dyDescent="0.3">
      <c r="A11" s="51" t="s">
        <v>4</v>
      </c>
      <c r="B11" s="51"/>
      <c r="C11" s="51"/>
      <c r="D11" s="51"/>
      <c r="E11" s="52">
        <f t="shared" ref="E11:G11" si="0">E7-E8-E9-E10</f>
        <v>184541</v>
      </c>
      <c r="F11" s="51">
        <f t="shared" si="0"/>
        <v>190504</v>
      </c>
      <c r="G11" s="52">
        <f t="shared" si="0"/>
        <v>224782</v>
      </c>
      <c r="H11" s="52">
        <f>H7-H8-H9-H10</f>
        <v>261353</v>
      </c>
      <c r="I11" s="52">
        <f>I7-I8-I9-I10</f>
        <v>198176</v>
      </c>
      <c r="J11" s="52">
        <v>0</v>
      </c>
      <c r="K11" s="52">
        <v>0</v>
      </c>
      <c r="L11" s="52">
        <v>-71064</v>
      </c>
      <c r="M11" s="52">
        <v>-331</v>
      </c>
      <c r="N11" s="52"/>
      <c r="O11" s="25"/>
      <c r="P11" s="25">
        <v>214703</v>
      </c>
      <c r="Q11" s="25">
        <v>426791</v>
      </c>
      <c r="R11" s="25">
        <v>256700</v>
      </c>
      <c r="S11" s="25">
        <v>248485</v>
      </c>
      <c r="T11" s="25"/>
      <c r="U11" s="24"/>
      <c r="V11" s="24"/>
      <c r="W11" s="24"/>
      <c r="X11" s="24"/>
    </row>
    <row r="12" spans="1:25" s="5" customFormat="1" ht="30" customHeight="1" x14ac:dyDescent="0.3">
      <c r="A12" s="44" t="s">
        <v>6</v>
      </c>
      <c r="B12" s="45"/>
      <c r="C12" s="46"/>
      <c r="D12" s="46"/>
      <c r="E12" s="47"/>
      <c r="F12" s="46"/>
      <c r="G12" s="47"/>
      <c r="H12" s="47"/>
      <c r="I12" s="47"/>
      <c r="J12" s="47">
        <v>0</v>
      </c>
      <c r="K12" s="47">
        <v>0</v>
      </c>
      <c r="L12" s="47">
        <v>0</v>
      </c>
      <c r="M12" s="47">
        <v>0</v>
      </c>
      <c r="O12" s="25"/>
      <c r="P12" s="25"/>
      <c r="Q12" s="25"/>
      <c r="R12" s="25"/>
      <c r="S12" s="25"/>
      <c r="T12" s="25"/>
      <c r="U12" s="24"/>
      <c r="V12" s="24"/>
      <c r="W12" s="24"/>
      <c r="X12" s="24"/>
      <c r="Y12" s="36"/>
    </row>
    <row r="13" spans="1:25" ht="24.95" customHeight="1" x14ac:dyDescent="0.3">
      <c r="A13" s="53" t="s">
        <v>30</v>
      </c>
      <c r="B13" s="54"/>
      <c r="C13" s="54"/>
      <c r="D13" s="54"/>
      <c r="E13" s="55">
        <f t="shared" ref="E13:G13" si="1">+E14+E15+E19+E28+E32+E33+E34</f>
        <v>1847197</v>
      </c>
      <c r="F13" s="56">
        <f t="shared" si="1"/>
        <v>1690220</v>
      </c>
      <c r="G13" s="55">
        <f t="shared" si="1"/>
        <v>2305697</v>
      </c>
      <c r="H13" s="55">
        <f>+H14+H15+H19+H28+H32+H33+H34</f>
        <v>1783581</v>
      </c>
      <c r="I13" s="55">
        <f>+I14+I15+I19+I28+I32+I33+I34</f>
        <v>840610</v>
      </c>
      <c r="J13" s="55">
        <v>0</v>
      </c>
      <c r="K13" s="55">
        <v>0</v>
      </c>
      <c r="L13" s="55">
        <v>-97521</v>
      </c>
      <c r="M13" s="55">
        <v>-2</v>
      </c>
      <c r="N13" s="55"/>
      <c r="O13" s="26"/>
      <c r="P13" s="26">
        <v>957764</v>
      </c>
      <c r="Q13" s="26">
        <v>1002058</v>
      </c>
      <c r="R13" s="26">
        <v>1406839</v>
      </c>
      <c r="S13" s="26">
        <v>1210480</v>
      </c>
      <c r="T13" s="26"/>
      <c r="U13" s="24"/>
      <c r="V13" s="24"/>
      <c r="W13" s="24"/>
      <c r="X13" s="24"/>
    </row>
    <row r="14" spans="1:25" ht="24.95" customHeight="1" x14ac:dyDescent="0.3">
      <c r="A14" s="57"/>
      <c r="B14" s="46" t="s">
        <v>28</v>
      </c>
      <c r="C14" s="46"/>
      <c r="D14" s="46"/>
      <c r="E14" s="58">
        <v>0</v>
      </c>
      <c r="F14" s="59">
        <f>[1]FIN2011!$D$6</f>
        <v>0</v>
      </c>
      <c r="G14" s="59">
        <v>0</v>
      </c>
      <c r="H14" s="59"/>
      <c r="I14" s="59">
        <f>'[4]change 2014 recRE'!$B$14</f>
        <v>0</v>
      </c>
      <c r="J14" s="59">
        <v>0</v>
      </c>
      <c r="K14" s="59">
        <v>0</v>
      </c>
      <c r="L14" s="59">
        <v>0</v>
      </c>
      <c r="M14" s="59">
        <v>0</v>
      </c>
      <c r="N14" s="88"/>
      <c r="O14" s="27"/>
      <c r="P14" s="6">
        <v>0</v>
      </c>
      <c r="Q14" s="6">
        <v>0</v>
      </c>
      <c r="R14" s="6"/>
      <c r="S14" s="6"/>
      <c r="T14" s="6"/>
      <c r="U14" s="24"/>
      <c r="V14" s="24"/>
      <c r="W14" s="24"/>
      <c r="X14" s="24"/>
    </row>
    <row r="15" spans="1:25" ht="24.95" customHeight="1" x14ac:dyDescent="0.3">
      <c r="A15" s="57"/>
      <c r="B15" s="46" t="s">
        <v>7</v>
      </c>
      <c r="C15" s="46"/>
      <c r="D15" s="46"/>
      <c r="E15" s="60">
        <f t="shared" ref="E15:H15" si="2">SUM(E16:E18)</f>
        <v>141974</v>
      </c>
      <c r="F15" s="61">
        <f t="shared" si="2"/>
        <v>67968</v>
      </c>
      <c r="G15" s="61">
        <f t="shared" si="2"/>
        <v>-58619</v>
      </c>
      <c r="H15" s="61">
        <f t="shared" si="2"/>
        <v>153705</v>
      </c>
      <c r="I15" s="61">
        <f>SUM(I16:I18)</f>
        <v>75936</v>
      </c>
      <c r="J15" s="61">
        <v>0</v>
      </c>
      <c r="K15" s="61">
        <v>0</v>
      </c>
      <c r="L15" s="61">
        <v>28</v>
      </c>
      <c r="M15" s="61">
        <v>0</v>
      </c>
      <c r="N15" s="89"/>
      <c r="O15" s="28"/>
      <c r="P15" s="8">
        <v>83112</v>
      </c>
      <c r="Q15" s="8">
        <v>-437</v>
      </c>
      <c r="R15" s="8">
        <v>-9663</v>
      </c>
      <c r="S15" s="8">
        <v>90561</v>
      </c>
      <c r="T15" s="8"/>
      <c r="U15" s="24"/>
      <c r="V15" s="24"/>
      <c r="W15" s="24"/>
      <c r="X15" s="24"/>
    </row>
    <row r="16" spans="1:25" ht="23.25" customHeight="1" x14ac:dyDescent="0.3">
      <c r="A16" s="57"/>
      <c r="B16" s="57"/>
      <c r="C16" s="62" t="s">
        <v>8</v>
      </c>
      <c r="D16" s="46"/>
      <c r="E16" s="63">
        <v>18108</v>
      </c>
      <c r="F16" s="64">
        <f>[1]FIN2011!$D8</f>
        <v>40001</v>
      </c>
      <c r="G16" s="64">
        <f>[2]FIN2012!$D8</f>
        <v>6011</v>
      </c>
      <c r="H16" s="64">
        <f>[3]FIN2013!D8</f>
        <v>29320</v>
      </c>
      <c r="I16" s="64">
        <f>'[4]change 2014 recRE'!B16</f>
        <v>66587</v>
      </c>
      <c r="J16" s="64">
        <v>0</v>
      </c>
      <c r="K16" s="64">
        <v>0</v>
      </c>
      <c r="L16" s="64">
        <v>28</v>
      </c>
      <c r="M16" s="64">
        <v>0</v>
      </c>
      <c r="N16" s="90"/>
      <c r="O16" s="29"/>
      <c r="P16" s="10">
        <v>-11520</v>
      </c>
      <c r="Q16" s="10">
        <v>6940</v>
      </c>
      <c r="R16" s="10">
        <v>13449</v>
      </c>
      <c r="S16" s="10">
        <v>-13455</v>
      </c>
      <c r="T16" s="10"/>
      <c r="U16" s="24"/>
      <c r="V16" s="24"/>
      <c r="W16" s="24"/>
      <c r="X16" s="24"/>
    </row>
    <row r="17" spans="1:24" ht="24.95" customHeight="1" x14ac:dyDescent="0.3">
      <c r="A17" s="57"/>
      <c r="B17" s="57"/>
      <c r="C17" s="65" t="s">
        <v>9</v>
      </c>
      <c r="D17" s="46"/>
      <c r="E17" s="63">
        <v>9981</v>
      </c>
      <c r="F17" s="64">
        <f>[1]FIN2011!$D9</f>
        <v>89165</v>
      </c>
      <c r="G17" s="64">
        <f>[2]FIN2012!$D9</f>
        <v>19080</v>
      </c>
      <c r="H17" s="64">
        <f>[3]FIN2013!D9</f>
        <v>122470</v>
      </c>
      <c r="I17" s="64">
        <f>'[4]change 2014 recRE'!B17</f>
        <v>10515</v>
      </c>
      <c r="J17" s="64">
        <v>0</v>
      </c>
      <c r="K17" s="64">
        <v>0</v>
      </c>
      <c r="L17" s="64">
        <v>0</v>
      </c>
      <c r="M17" s="64">
        <v>0</v>
      </c>
      <c r="N17" s="90"/>
      <c r="O17" s="29"/>
      <c r="P17" s="10">
        <v>69408</v>
      </c>
      <c r="Q17" s="10">
        <v>-57683</v>
      </c>
      <c r="R17" s="10">
        <v>15856</v>
      </c>
      <c r="S17" s="10">
        <v>122746</v>
      </c>
      <c r="T17" s="10"/>
      <c r="U17" s="24"/>
      <c r="V17" s="24"/>
      <c r="W17" s="24"/>
      <c r="X17" s="24"/>
    </row>
    <row r="18" spans="1:24" ht="24.95" customHeight="1" x14ac:dyDescent="0.3">
      <c r="A18" s="57"/>
      <c r="B18" s="57"/>
      <c r="C18" s="65" t="s">
        <v>10</v>
      </c>
      <c r="D18" s="46"/>
      <c r="E18" s="63">
        <v>113885</v>
      </c>
      <c r="F18" s="64">
        <f>[1]FIN2011!$D10</f>
        <v>-61198</v>
      </c>
      <c r="G18" s="64">
        <f>[2]FIN2012!$D10</f>
        <v>-83710</v>
      </c>
      <c r="H18" s="64">
        <f>[3]FIN2013!D10</f>
        <v>1915</v>
      </c>
      <c r="I18" s="64">
        <f>'[4]change 2014 recRE'!B18</f>
        <v>-1166</v>
      </c>
      <c r="J18" s="64">
        <v>0</v>
      </c>
      <c r="K18" s="64">
        <v>0</v>
      </c>
      <c r="L18" s="64">
        <v>0</v>
      </c>
      <c r="M18" s="64">
        <v>0</v>
      </c>
      <c r="N18" s="90"/>
      <c r="O18" s="29"/>
      <c r="P18" s="10">
        <v>25224</v>
      </c>
      <c r="Q18" s="10">
        <v>50306</v>
      </c>
      <c r="R18" s="10">
        <v>-38968</v>
      </c>
      <c r="S18" s="10">
        <v>-18730</v>
      </c>
      <c r="T18" s="10"/>
      <c r="U18" s="24"/>
      <c r="V18" s="24"/>
      <c r="W18" s="24"/>
      <c r="X18" s="24"/>
    </row>
    <row r="19" spans="1:24" ht="24.95" customHeight="1" x14ac:dyDescent="0.3">
      <c r="A19" s="57"/>
      <c r="B19" s="44" t="s">
        <v>11</v>
      </c>
      <c r="C19" s="44"/>
      <c r="D19" s="46"/>
      <c r="E19" s="60">
        <f t="shared" ref="E19:H19" si="3">+E20+E23</f>
        <v>81080</v>
      </c>
      <c r="F19" s="61">
        <f t="shared" si="3"/>
        <v>525074</v>
      </c>
      <c r="G19" s="61">
        <f t="shared" si="3"/>
        <v>575532</v>
      </c>
      <c r="H19" s="61">
        <f t="shared" si="3"/>
        <v>57885</v>
      </c>
      <c r="I19" s="61">
        <f>+I20+I23</f>
        <v>-66253</v>
      </c>
      <c r="J19" s="61">
        <v>0</v>
      </c>
      <c r="K19" s="61">
        <v>0</v>
      </c>
      <c r="L19" s="61">
        <v>136</v>
      </c>
      <c r="M19" s="61">
        <v>-2</v>
      </c>
      <c r="N19" s="89"/>
      <c r="O19" s="28"/>
      <c r="P19" s="8">
        <v>69878</v>
      </c>
      <c r="Q19" s="8">
        <v>253220</v>
      </c>
      <c r="R19" s="8">
        <v>-375802</v>
      </c>
      <c r="S19" s="8">
        <v>285505</v>
      </c>
      <c r="T19" s="8"/>
      <c r="U19" s="24"/>
      <c r="V19" s="24"/>
      <c r="W19" s="24"/>
      <c r="X19" s="24"/>
    </row>
    <row r="20" spans="1:24" ht="24.95" customHeight="1" x14ac:dyDescent="0.3">
      <c r="A20" s="57"/>
      <c r="B20" s="57"/>
      <c r="C20" s="65" t="s">
        <v>12</v>
      </c>
      <c r="D20" s="46"/>
      <c r="E20" s="63">
        <f t="shared" ref="E20:H20" si="4">SUM(E21:E22)</f>
        <v>-37750</v>
      </c>
      <c r="F20" s="64">
        <f t="shared" si="4"/>
        <v>24367</v>
      </c>
      <c r="G20" s="64">
        <f t="shared" si="4"/>
        <v>62158</v>
      </c>
      <c r="H20" s="64">
        <f t="shared" si="4"/>
        <v>45216</v>
      </c>
      <c r="I20" s="64">
        <f>SUM(I21:I22)</f>
        <v>19385</v>
      </c>
      <c r="J20" s="64">
        <v>60611</v>
      </c>
      <c r="K20" s="64">
        <v>0</v>
      </c>
      <c r="L20" s="64">
        <v>261</v>
      </c>
      <c r="M20" s="64">
        <v>0</v>
      </c>
      <c r="N20" s="90"/>
      <c r="O20" s="29"/>
      <c r="P20" s="10">
        <v>30389</v>
      </c>
      <c r="Q20" s="10">
        <v>-28172</v>
      </c>
      <c r="R20" s="10">
        <v>71811</v>
      </c>
      <c r="S20" s="10">
        <v>12897</v>
      </c>
      <c r="T20" s="10"/>
      <c r="U20" s="24"/>
      <c r="V20" s="24"/>
      <c r="W20" s="24"/>
      <c r="X20" s="24"/>
    </row>
    <row r="21" spans="1:24" ht="24.95" customHeight="1" x14ac:dyDescent="0.3">
      <c r="A21" s="57"/>
      <c r="B21" s="57"/>
      <c r="C21" s="57"/>
      <c r="D21" s="66" t="s">
        <v>13</v>
      </c>
      <c r="E21" s="63">
        <v>11290</v>
      </c>
      <c r="F21" s="64">
        <f>[1]FIN2011!$D13</f>
        <v>24367</v>
      </c>
      <c r="G21" s="64">
        <f>[2]FIN2012!$D13</f>
        <v>62158</v>
      </c>
      <c r="H21" s="64">
        <f>[3]FIN2013!D13</f>
        <v>32936</v>
      </c>
      <c r="I21" s="64">
        <f>'[4]change 2014 recRE'!B21</f>
        <v>27492</v>
      </c>
      <c r="J21" s="64">
        <v>60611</v>
      </c>
      <c r="K21" s="64">
        <v>0</v>
      </c>
      <c r="L21" s="64">
        <v>-3</v>
      </c>
      <c r="M21" s="64">
        <v>0</v>
      </c>
      <c r="N21" s="90"/>
      <c r="O21" s="29"/>
      <c r="P21" s="10">
        <v>-29577</v>
      </c>
      <c r="Q21" s="10">
        <v>34947</v>
      </c>
      <c r="R21" s="10">
        <v>72145</v>
      </c>
      <c r="S21" s="10">
        <v>13847</v>
      </c>
      <c r="T21" s="10"/>
      <c r="U21" s="24"/>
      <c r="V21" s="24"/>
      <c r="W21" s="24"/>
      <c r="X21" s="24"/>
    </row>
    <row r="22" spans="1:24" ht="24.95" customHeight="1" x14ac:dyDescent="0.3">
      <c r="A22" s="57"/>
      <c r="B22" s="57"/>
      <c r="C22" s="57"/>
      <c r="D22" s="66" t="s">
        <v>14</v>
      </c>
      <c r="E22" s="67">
        <v>-49040</v>
      </c>
      <c r="F22" s="68">
        <f>[1]FIN2011!$D14</f>
        <v>0</v>
      </c>
      <c r="G22" s="68">
        <f>[2]FIN2012!$D14</f>
        <v>0</v>
      </c>
      <c r="H22" s="84">
        <f>[3]FIN2013!D14</f>
        <v>12280</v>
      </c>
      <c r="I22" s="69">
        <f>'[4]change 2014 recRE'!B22</f>
        <v>-8107</v>
      </c>
      <c r="J22" s="69">
        <v>0</v>
      </c>
      <c r="K22" s="69">
        <v>0</v>
      </c>
      <c r="L22" s="69">
        <v>264</v>
      </c>
      <c r="M22" s="69">
        <v>0</v>
      </c>
      <c r="N22" s="90"/>
      <c r="O22" s="29"/>
      <c r="P22" s="29">
        <v>59966</v>
      </c>
      <c r="Q22" s="29">
        <v>-63119</v>
      </c>
      <c r="R22" s="29">
        <v>-334</v>
      </c>
      <c r="S22" s="29">
        <v>-950</v>
      </c>
      <c r="T22" s="29"/>
      <c r="U22" s="24"/>
      <c r="V22" s="24"/>
      <c r="W22" s="24"/>
      <c r="X22" s="24"/>
    </row>
    <row r="23" spans="1:24" ht="24.95" customHeight="1" x14ac:dyDescent="0.3">
      <c r="A23" s="57"/>
      <c r="B23" s="57"/>
      <c r="C23" s="65" t="s">
        <v>29</v>
      </c>
      <c r="D23" s="44"/>
      <c r="E23" s="67">
        <f t="shared" ref="E23:H23" si="5">SUM(E24:E27)</f>
        <v>118830</v>
      </c>
      <c r="F23" s="69">
        <f t="shared" si="5"/>
        <v>500707</v>
      </c>
      <c r="G23" s="69">
        <f t="shared" si="5"/>
        <v>513374</v>
      </c>
      <c r="H23" s="69">
        <f t="shared" si="5"/>
        <v>12669</v>
      </c>
      <c r="I23" s="69">
        <f>SUM(I24:I27)</f>
        <v>-85638</v>
      </c>
      <c r="J23" s="69">
        <v>-60611</v>
      </c>
      <c r="K23" s="69">
        <v>0</v>
      </c>
      <c r="L23" s="69">
        <v>-125</v>
      </c>
      <c r="M23" s="69">
        <v>-2</v>
      </c>
      <c r="N23" s="90"/>
      <c r="O23" s="29"/>
      <c r="P23" s="29">
        <v>39489</v>
      </c>
      <c r="Q23" s="29">
        <v>281392</v>
      </c>
      <c r="R23" s="29">
        <v>-447613</v>
      </c>
      <c r="S23" s="29">
        <v>272608</v>
      </c>
      <c r="T23" s="29"/>
      <c r="U23" s="24"/>
      <c r="V23" s="24"/>
      <c r="W23" s="24"/>
      <c r="X23" s="24"/>
    </row>
    <row r="24" spans="1:24" ht="24.95" customHeight="1" x14ac:dyDescent="0.3">
      <c r="A24" s="57"/>
      <c r="B24" s="57"/>
      <c r="C24" s="57"/>
      <c r="D24" s="66" t="s">
        <v>15</v>
      </c>
      <c r="E24" s="67">
        <v>3713</v>
      </c>
      <c r="F24" s="69">
        <f>[1]FIN2011!$D16</f>
        <v>-50135</v>
      </c>
      <c r="G24" s="69">
        <f>[2]FIN2012!$D16</f>
        <v>70668</v>
      </c>
      <c r="H24" s="69">
        <f>[3]FIN2013!D16</f>
        <v>82241</v>
      </c>
      <c r="I24" s="69">
        <f>'[4]change 2014 recRE'!B24</f>
        <v>-109628</v>
      </c>
      <c r="J24" s="69">
        <v>0</v>
      </c>
      <c r="K24" s="69">
        <v>0</v>
      </c>
      <c r="L24" s="69">
        <v>-108158</v>
      </c>
      <c r="M24" s="69">
        <v>0</v>
      </c>
      <c r="N24" s="90"/>
      <c r="O24" s="29"/>
      <c r="P24" s="29">
        <v>239280</v>
      </c>
      <c r="Q24" s="29">
        <v>52802</v>
      </c>
      <c r="R24" s="29">
        <v>-96336</v>
      </c>
      <c r="S24" s="29">
        <v>-74660</v>
      </c>
      <c r="T24" s="29"/>
      <c r="U24" s="24"/>
      <c r="V24" s="24"/>
      <c r="W24" s="24"/>
      <c r="X24" s="24"/>
    </row>
    <row r="25" spans="1:24" ht="24.95" customHeight="1" x14ac:dyDescent="0.3">
      <c r="A25" s="57"/>
      <c r="B25" s="57"/>
      <c r="C25" s="57"/>
      <c r="D25" s="66" t="s">
        <v>16</v>
      </c>
      <c r="E25" s="67">
        <v>-39869</v>
      </c>
      <c r="F25" s="69">
        <f>[1]FIN2011!$D17</f>
        <v>147287</v>
      </c>
      <c r="G25" s="69">
        <f>[2]FIN2012!$D17</f>
        <v>139514</v>
      </c>
      <c r="H25" s="69">
        <f>[3]FIN2013!D17</f>
        <v>-95339</v>
      </c>
      <c r="I25" s="69">
        <f>'[4]change 2014 recRE'!B25</f>
        <v>69155</v>
      </c>
      <c r="J25" s="69">
        <v>0</v>
      </c>
      <c r="K25" s="69">
        <v>0</v>
      </c>
      <c r="L25" s="69">
        <v>108031</v>
      </c>
      <c r="M25" s="69">
        <v>0</v>
      </c>
      <c r="N25" s="90"/>
      <c r="O25" s="29"/>
      <c r="P25" s="29">
        <v>-78956</v>
      </c>
      <c r="Q25" s="29">
        <v>-9399</v>
      </c>
      <c r="R25" s="29">
        <v>37831</v>
      </c>
      <c r="S25" s="29">
        <v>95328</v>
      </c>
      <c r="T25" s="29"/>
      <c r="U25" s="24"/>
      <c r="V25" s="24"/>
      <c r="W25" s="24"/>
      <c r="X25" s="24"/>
    </row>
    <row r="26" spans="1:24" ht="24.95" customHeight="1" x14ac:dyDescent="0.3">
      <c r="A26" s="57"/>
      <c r="B26" s="57"/>
      <c r="C26" s="57"/>
      <c r="D26" s="66" t="s">
        <v>17</v>
      </c>
      <c r="E26" s="63">
        <v>-1277</v>
      </c>
      <c r="F26" s="64">
        <f>[1]FIN2011!$D18</f>
        <v>9123</v>
      </c>
      <c r="G26" s="70" t="s">
        <v>34</v>
      </c>
      <c r="H26" s="70" t="s">
        <v>34</v>
      </c>
      <c r="I26" s="70" t="s">
        <v>34</v>
      </c>
      <c r="J26" s="70"/>
      <c r="K26" s="70"/>
      <c r="L26" s="70"/>
      <c r="M26" s="70"/>
      <c r="N26" s="91"/>
      <c r="O26" s="16"/>
      <c r="P26" s="12" t="s">
        <v>34</v>
      </c>
      <c r="Q26" s="12" t="s">
        <v>34</v>
      </c>
      <c r="R26" s="12" t="s">
        <v>34</v>
      </c>
      <c r="S26" s="12" t="s">
        <v>34</v>
      </c>
      <c r="T26" s="12"/>
      <c r="U26" s="24"/>
      <c r="V26" s="24"/>
      <c r="W26" s="24"/>
      <c r="X26" s="24"/>
    </row>
    <row r="27" spans="1:24" ht="24.95" customHeight="1" x14ac:dyDescent="0.3">
      <c r="A27" s="71"/>
      <c r="B27" s="71"/>
      <c r="C27" s="57"/>
      <c r="D27" s="66" t="s">
        <v>18</v>
      </c>
      <c r="E27" s="63">
        <v>156263</v>
      </c>
      <c r="F27" s="64">
        <f>[1]FIN2011!$D19</f>
        <v>394432</v>
      </c>
      <c r="G27" s="64">
        <f>[2]FIN2012!$D19</f>
        <v>303192</v>
      </c>
      <c r="H27" s="64">
        <f>[3]FIN2013!D19</f>
        <v>25767</v>
      </c>
      <c r="I27" s="64">
        <f>'[4]change 2014 recRE'!B27</f>
        <v>-45165</v>
      </c>
      <c r="J27" s="64">
        <v>-60611</v>
      </c>
      <c r="K27" s="64">
        <v>0</v>
      </c>
      <c r="L27" s="64">
        <v>2</v>
      </c>
      <c r="M27" s="64">
        <v>-2</v>
      </c>
      <c r="N27" s="90"/>
      <c r="O27" s="29"/>
      <c r="P27" s="10">
        <v>-120835</v>
      </c>
      <c r="Q27" s="10">
        <v>237989</v>
      </c>
      <c r="R27" s="10">
        <v>-389108</v>
      </c>
      <c r="S27" s="10">
        <v>251940</v>
      </c>
      <c r="T27" s="10"/>
      <c r="U27" s="24"/>
      <c r="V27" s="24"/>
      <c r="W27" s="24"/>
      <c r="X27" s="24"/>
    </row>
    <row r="28" spans="1:24" ht="24.95" customHeight="1" x14ac:dyDescent="0.3">
      <c r="A28" s="57"/>
      <c r="B28" s="44" t="s">
        <v>19</v>
      </c>
      <c r="C28" s="44"/>
      <c r="D28" s="46"/>
      <c r="E28" s="60">
        <f t="shared" ref="E28:H28" si="6">SUM(E29:E31)</f>
        <v>1304016</v>
      </c>
      <c r="F28" s="61">
        <f t="shared" si="6"/>
        <v>1362580</v>
      </c>
      <c r="G28" s="60">
        <f t="shared" si="6"/>
        <v>1882244</v>
      </c>
      <c r="H28" s="60">
        <f t="shared" si="6"/>
        <v>1480578</v>
      </c>
      <c r="I28" s="60">
        <f>SUM(I29:I31)</f>
        <v>1108523</v>
      </c>
      <c r="J28" s="60">
        <v>0</v>
      </c>
      <c r="K28" s="60">
        <v>0</v>
      </c>
      <c r="L28" s="60">
        <v>-97630</v>
      </c>
      <c r="M28" s="60">
        <v>0</v>
      </c>
      <c r="N28" s="92"/>
      <c r="O28" s="26"/>
      <c r="P28" s="7">
        <v>944484</v>
      </c>
      <c r="Q28" s="7">
        <v>627683</v>
      </c>
      <c r="R28" s="7">
        <v>1683822</v>
      </c>
      <c r="S28" s="7">
        <v>824447</v>
      </c>
      <c r="T28" s="7"/>
      <c r="U28" s="24"/>
      <c r="V28" s="24"/>
      <c r="W28" s="24"/>
      <c r="X28" s="24"/>
    </row>
    <row r="29" spans="1:24" ht="24.95" customHeight="1" x14ac:dyDescent="0.3">
      <c r="A29" s="57"/>
      <c r="B29" s="57"/>
      <c r="C29" s="66" t="s">
        <v>20</v>
      </c>
      <c r="D29" s="46"/>
      <c r="E29" s="63">
        <v>173695</v>
      </c>
      <c r="F29" s="64">
        <f>[1]FIN2011!$D21</f>
        <v>149616</v>
      </c>
      <c r="G29" s="64">
        <f>[2]FIN2012!$D21</f>
        <v>230989</v>
      </c>
      <c r="H29" s="64">
        <f>[3]FIN2013!D21</f>
        <v>246759</v>
      </c>
      <c r="I29" s="64">
        <f>'[4]change 2014 recRE'!B29</f>
        <v>181240</v>
      </c>
      <c r="J29" s="64">
        <v>0</v>
      </c>
      <c r="K29" s="64">
        <v>0</v>
      </c>
      <c r="L29" s="64">
        <v>0</v>
      </c>
      <c r="M29" s="64">
        <v>0</v>
      </c>
      <c r="N29" s="90"/>
      <c r="O29" s="29"/>
      <c r="P29" s="10">
        <v>238762</v>
      </c>
      <c r="Q29" s="10">
        <v>229720</v>
      </c>
      <c r="R29" s="10">
        <v>197597</v>
      </c>
      <c r="S29" s="10">
        <v>257805</v>
      </c>
      <c r="T29" s="10"/>
      <c r="U29" s="24"/>
      <c r="V29" s="24"/>
      <c r="W29" s="24"/>
      <c r="X29" s="24"/>
    </row>
    <row r="30" spans="1:24" ht="24.95" customHeight="1" x14ac:dyDescent="0.3">
      <c r="A30" s="57"/>
      <c r="B30" s="57"/>
      <c r="C30" s="66" t="s">
        <v>21</v>
      </c>
      <c r="D30" s="46"/>
      <c r="E30" s="63">
        <v>113689</v>
      </c>
      <c r="F30" s="64">
        <f>[1]FIN2011!$D22</f>
        <v>52892</v>
      </c>
      <c r="G30" s="64">
        <f>[2]FIN2012!$D22</f>
        <v>65773</v>
      </c>
      <c r="H30" s="64">
        <f>[3]FIN2013!D22</f>
        <v>65065</v>
      </c>
      <c r="I30" s="64">
        <f>'[4]change 2014 recRE'!B30</f>
        <v>76307</v>
      </c>
      <c r="J30" s="64">
        <v>0</v>
      </c>
      <c r="K30" s="64">
        <v>0</v>
      </c>
      <c r="L30" s="64">
        <v>0</v>
      </c>
      <c r="M30" s="64">
        <v>0</v>
      </c>
      <c r="N30" s="90"/>
      <c r="O30" s="29"/>
      <c r="P30" s="10">
        <v>68762</v>
      </c>
      <c r="Q30" s="10">
        <v>48355</v>
      </c>
      <c r="R30" s="10">
        <v>45611</v>
      </c>
      <c r="S30" s="10">
        <v>47990</v>
      </c>
      <c r="T30" s="10"/>
      <c r="U30" s="24"/>
      <c r="V30" s="24"/>
      <c r="W30" s="24"/>
      <c r="X30" s="24"/>
    </row>
    <row r="31" spans="1:24" ht="24.95" customHeight="1" x14ac:dyDescent="0.3">
      <c r="A31" s="65"/>
      <c r="B31" s="65"/>
      <c r="C31" s="66" t="s">
        <v>22</v>
      </c>
      <c r="D31" s="46"/>
      <c r="E31" s="63">
        <v>1016632</v>
      </c>
      <c r="F31" s="64">
        <f>[1]FIN2011!$D23</f>
        <v>1160072</v>
      </c>
      <c r="G31" s="64">
        <f>[2]FIN2012!$D23</f>
        <v>1585482</v>
      </c>
      <c r="H31" s="64">
        <f>[3]FIN2013!D23</f>
        <v>1168754</v>
      </c>
      <c r="I31" s="64">
        <f>'[4]change 2014 recRE'!B31</f>
        <v>850976</v>
      </c>
      <c r="J31" s="64">
        <v>0</v>
      </c>
      <c r="K31" s="64">
        <v>0</v>
      </c>
      <c r="L31" s="64">
        <v>-97630</v>
      </c>
      <c r="M31" s="64">
        <v>0</v>
      </c>
      <c r="N31" s="90"/>
      <c r="O31" s="29"/>
      <c r="P31" s="10">
        <v>636960</v>
      </c>
      <c r="Q31" s="10">
        <v>349608</v>
      </c>
      <c r="R31" s="10">
        <v>1440614</v>
      </c>
      <c r="S31" s="10">
        <v>518652</v>
      </c>
      <c r="T31" s="10"/>
      <c r="U31" s="24"/>
      <c r="V31" s="24"/>
      <c r="W31" s="24"/>
      <c r="X31" s="24"/>
    </row>
    <row r="32" spans="1:24" ht="24.95" customHeight="1" x14ac:dyDescent="0.3">
      <c r="A32" s="57"/>
      <c r="B32" s="44" t="s">
        <v>32</v>
      </c>
      <c r="C32" s="44"/>
      <c r="D32" s="46"/>
      <c r="E32" s="60">
        <v>52411</v>
      </c>
      <c r="F32" s="61">
        <f>[1]FIN2011!$D24</f>
        <v>42223</v>
      </c>
      <c r="G32" s="61">
        <f>[2]FIN2012!$D24</f>
        <v>29429</v>
      </c>
      <c r="H32" s="61">
        <f>[3]FIN2013!D24</f>
        <v>-45057</v>
      </c>
      <c r="I32" s="61">
        <f>'[4]change 2014 recRE'!B32</f>
        <v>57417</v>
      </c>
      <c r="J32" s="61">
        <v>0</v>
      </c>
      <c r="K32" s="61">
        <v>0</v>
      </c>
      <c r="L32" s="61">
        <v>-38</v>
      </c>
      <c r="M32" s="61">
        <v>0</v>
      </c>
      <c r="N32" s="89"/>
      <c r="O32" s="28"/>
      <c r="P32" s="8">
        <v>16514</v>
      </c>
      <c r="Q32" s="8">
        <v>69598</v>
      </c>
      <c r="R32" s="8">
        <v>68571</v>
      </c>
      <c r="S32" s="8">
        <v>7486</v>
      </c>
      <c r="T32" s="8"/>
      <c r="U32" s="24"/>
      <c r="V32" s="24"/>
      <c r="W32" s="24"/>
      <c r="X32" s="24"/>
    </row>
    <row r="33" spans="1:28" ht="24.95" customHeight="1" x14ac:dyDescent="0.3">
      <c r="A33" s="57"/>
      <c r="B33" s="72" t="s">
        <v>23</v>
      </c>
      <c r="C33" s="44"/>
      <c r="D33" s="46"/>
      <c r="E33" s="73">
        <v>0</v>
      </c>
      <c r="F33" s="74">
        <f>[1]FIN2011!$D25</f>
        <v>0</v>
      </c>
      <c r="G33" s="74">
        <f>[2]FIN2012!$D25</f>
        <v>0</v>
      </c>
      <c r="H33" s="74"/>
      <c r="I33" s="74">
        <f>'[4]change 2014 recRE'!B33</f>
        <v>0</v>
      </c>
      <c r="J33" s="74">
        <v>0</v>
      </c>
      <c r="K33" s="74">
        <v>0</v>
      </c>
      <c r="L33" s="74">
        <v>0</v>
      </c>
      <c r="M33" s="74">
        <v>0</v>
      </c>
      <c r="N33" s="93"/>
      <c r="O33" s="30"/>
      <c r="P33" s="13">
        <v>0</v>
      </c>
      <c r="Q33" s="13">
        <v>0</v>
      </c>
      <c r="R33" s="13">
        <v>0</v>
      </c>
      <c r="S33" s="13">
        <v>0</v>
      </c>
      <c r="T33" s="13"/>
      <c r="U33" s="24"/>
      <c r="V33" s="24"/>
      <c r="W33" s="24"/>
      <c r="X33" s="24"/>
    </row>
    <row r="34" spans="1:28" ht="24.95" customHeight="1" x14ac:dyDescent="0.3">
      <c r="A34" s="57"/>
      <c r="B34" s="75" t="s">
        <v>24</v>
      </c>
      <c r="C34" s="44"/>
      <c r="D34" s="46"/>
      <c r="E34" s="60">
        <v>267716</v>
      </c>
      <c r="F34" s="61">
        <f>[1]FIN2011!$D26+[1]FIN2011!$D$27</f>
        <v>-307625</v>
      </c>
      <c r="G34" s="61">
        <f>[2]FIN2012!$D26+[2]FIN2012!$D$27</f>
        <v>-122889</v>
      </c>
      <c r="H34" s="61">
        <f>[3]FIN2013!$D$26+[3]FIN2013!$D$27</f>
        <v>136470</v>
      </c>
      <c r="I34" s="61">
        <f>'[4]change 2014 recRE'!$B$34+'[4]change 2014 recRE'!$B$35</f>
        <v>-335013</v>
      </c>
      <c r="J34" s="61">
        <v>0</v>
      </c>
      <c r="K34" s="61">
        <v>0</v>
      </c>
      <c r="L34" s="61">
        <v>-17</v>
      </c>
      <c r="M34" s="61">
        <v>0</v>
      </c>
      <c r="N34" s="89"/>
      <c r="O34" s="28"/>
      <c r="P34" s="8">
        <v>-156224</v>
      </c>
      <c r="Q34" s="8">
        <v>51994</v>
      </c>
      <c r="R34" s="8">
        <v>39911</v>
      </c>
      <c r="S34" s="8">
        <v>2481</v>
      </c>
      <c r="T34" s="8"/>
      <c r="U34" s="24"/>
      <c r="V34" s="24"/>
      <c r="W34" s="24"/>
      <c r="X34" s="24"/>
    </row>
    <row r="35" spans="1:28" ht="12" customHeight="1" x14ac:dyDescent="0.3">
      <c r="A35" s="57"/>
      <c r="B35" s="75"/>
      <c r="C35" s="44"/>
      <c r="D35" s="46"/>
      <c r="E35" s="60"/>
      <c r="F35" s="61"/>
      <c r="G35" s="60"/>
      <c r="H35" s="60"/>
      <c r="I35" s="60"/>
      <c r="J35" s="60"/>
      <c r="K35" s="60"/>
      <c r="L35" s="60"/>
      <c r="M35" s="60"/>
      <c r="N35" s="92"/>
      <c r="O35" s="26"/>
      <c r="P35" s="7"/>
      <c r="Q35" s="7"/>
      <c r="R35" s="7"/>
      <c r="S35" s="7"/>
      <c r="T35" s="7"/>
      <c r="U35" s="24"/>
      <c r="V35" s="24"/>
      <c r="W35" s="24"/>
      <c r="X35" s="24"/>
    </row>
    <row r="36" spans="1:28" s="5" customFormat="1" ht="30" customHeight="1" x14ac:dyDescent="0.3">
      <c r="A36" s="54" t="s">
        <v>31</v>
      </c>
      <c r="B36" s="54"/>
      <c r="C36" s="54"/>
      <c r="D36" s="54"/>
      <c r="E36" s="55">
        <f>+E37+E38+E42+E51+E55+E56+E57</f>
        <v>1662656</v>
      </c>
      <c r="F36" s="56">
        <f>+F37+F38+F42+F51+F55+F56+F57</f>
        <v>1499716</v>
      </c>
      <c r="G36" s="55">
        <f>+G37+G38+G42+G51+G55+G56+G57</f>
        <v>2080915</v>
      </c>
      <c r="H36" s="56">
        <f t="shared" ref="H36:I36" si="7">+H37+H38+H42+H51+H55+H57</f>
        <v>1522228</v>
      </c>
      <c r="I36" s="55">
        <f t="shared" si="7"/>
        <v>642434</v>
      </c>
      <c r="J36" s="55">
        <v>0</v>
      </c>
      <c r="K36" s="55">
        <v>0</v>
      </c>
      <c r="L36" s="55">
        <v>-26457</v>
      </c>
      <c r="M36" s="55">
        <v>329</v>
      </c>
      <c r="N36" s="55"/>
      <c r="O36" s="26"/>
      <c r="P36" s="26">
        <v>743061</v>
      </c>
      <c r="Q36" s="26">
        <v>575267</v>
      </c>
      <c r="R36" s="26">
        <v>1150139</v>
      </c>
      <c r="S36" s="26">
        <v>961995</v>
      </c>
      <c r="T36" s="26"/>
      <c r="U36" s="24"/>
      <c r="V36" s="24"/>
      <c r="W36" s="24"/>
      <c r="X36" s="24"/>
      <c r="Y36" s="36"/>
    </row>
    <row r="37" spans="1:28" ht="24.95" customHeight="1" x14ac:dyDescent="0.3">
      <c r="A37" s="57"/>
      <c r="B37" s="46" t="s">
        <v>28</v>
      </c>
      <c r="C37" s="46"/>
      <c r="D37" s="46"/>
      <c r="E37" s="58">
        <v>0</v>
      </c>
      <c r="F37" s="59">
        <f>[1]FIN2011!$E$6</f>
        <v>0</v>
      </c>
      <c r="G37" s="58">
        <v>0</v>
      </c>
      <c r="H37" s="58"/>
      <c r="I37" s="58">
        <f>'[4]change 2014 recRE'!$C$14</f>
        <v>0</v>
      </c>
      <c r="J37" s="58">
        <v>0</v>
      </c>
      <c r="K37" s="58">
        <v>0</v>
      </c>
      <c r="L37" s="58">
        <v>0</v>
      </c>
      <c r="M37" s="58">
        <v>0</v>
      </c>
      <c r="N37" s="94"/>
      <c r="O37" s="31"/>
      <c r="P37" s="31">
        <v>0</v>
      </c>
      <c r="Q37" s="31">
        <v>0</v>
      </c>
      <c r="R37" s="31"/>
      <c r="S37" s="31">
        <v>0</v>
      </c>
      <c r="T37" s="31"/>
      <c r="U37" s="24"/>
      <c r="V37" s="24"/>
      <c r="W37" s="24"/>
      <c r="X37" s="24"/>
    </row>
    <row r="38" spans="1:28" ht="24.95" customHeight="1" x14ac:dyDescent="0.3">
      <c r="A38" s="57"/>
      <c r="B38" s="46" t="s">
        <v>7</v>
      </c>
      <c r="C38" s="46"/>
      <c r="D38" s="46"/>
      <c r="E38" s="60">
        <f t="shared" ref="E38:H38" si="8">SUM(E39:E41)</f>
        <v>858459</v>
      </c>
      <c r="F38" s="61">
        <f t="shared" si="8"/>
        <v>1074726</v>
      </c>
      <c r="G38" s="61">
        <f t="shared" si="8"/>
        <v>2664432</v>
      </c>
      <c r="H38" s="61">
        <f t="shared" si="8"/>
        <v>1329311</v>
      </c>
      <c r="I38" s="61">
        <f>SUM(I39:I41)</f>
        <v>737717</v>
      </c>
      <c r="J38" s="61">
        <v>0</v>
      </c>
      <c r="K38" s="61">
        <v>0</v>
      </c>
      <c r="L38" s="61">
        <v>-7242</v>
      </c>
      <c r="M38" s="61">
        <v>0</v>
      </c>
      <c r="N38" s="89"/>
      <c r="O38" s="28"/>
      <c r="P38" s="8">
        <v>817996</v>
      </c>
      <c r="Q38" s="8">
        <v>555683</v>
      </c>
      <c r="R38" s="8">
        <v>911779</v>
      </c>
      <c r="S38" s="8">
        <v>884210</v>
      </c>
      <c r="T38" s="8"/>
      <c r="U38" s="24"/>
      <c r="V38" s="24"/>
      <c r="W38" s="24"/>
      <c r="X38" s="24"/>
    </row>
    <row r="39" spans="1:28" ht="24.95" customHeight="1" x14ac:dyDescent="0.3">
      <c r="A39" s="57"/>
      <c r="B39" s="57"/>
      <c r="C39" s="62" t="s">
        <v>8</v>
      </c>
      <c r="D39" s="46"/>
      <c r="E39" s="76">
        <v>0</v>
      </c>
      <c r="F39" s="74">
        <f>[1]FIN2011!$E$8</f>
        <v>0</v>
      </c>
      <c r="G39" s="74">
        <f>[2]FIN2012!$E8</f>
        <v>0</v>
      </c>
      <c r="H39" s="74"/>
      <c r="I39" s="77">
        <f>'[4]change 2014 recRE'!C16</f>
        <v>0</v>
      </c>
      <c r="J39" s="77">
        <v>0</v>
      </c>
      <c r="K39" s="77">
        <v>0</v>
      </c>
      <c r="L39" s="77">
        <v>0</v>
      </c>
      <c r="M39" s="77">
        <v>0</v>
      </c>
      <c r="N39" s="95"/>
      <c r="O39" s="32"/>
      <c r="P39" s="11">
        <v>0</v>
      </c>
      <c r="Q39" s="11">
        <v>0</v>
      </c>
      <c r="R39" s="11">
        <v>0</v>
      </c>
      <c r="S39" s="11">
        <v>0</v>
      </c>
      <c r="T39" s="11"/>
      <c r="U39" s="24"/>
      <c r="V39" s="24"/>
      <c r="W39" s="24"/>
      <c r="X39" s="24"/>
    </row>
    <row r="40" spans="1:28" ht="24.95" customHeight="1" x14ac:dyDescent="0.3">
      <c r="A40" s="57"/>
      <c r="B40" s="57"/>
      <c r="C40" s="65" t="s">
        <v>9</v>
      </c>
      <c r="D40" s="46"/>
      <c r="E40" s="63">
        <v>38526</v>
      </c>
      <c r="F40" s="64">
        <f>[1]FIN2011!$E9</f>
        <v>2360</v>
      </c>
      <c r="G40" s="64">
        <f>[2]FIN2012!$E9</f>
        <v>94203</v>
      </c>
      <c r="H40" s="64">
        <f>[3]FIN2013!E9</f>
        <v>-1728</v>
      </c>
      <c r="I40" s="64">
        <f>'[4]change 2014 recRE'!C17</f>
        <v>30739</v>
      </c>
      <c r="J40" s="64">
        <v>0</v>
      </c>
      <c r="K40" s="64">
        <v>0</v>
      </c>
      <c r="L40" s="64">
        <v>-2400</v>
      </c>
      <c r="M40" s="64">
        <v>0</v>
      </c>
      <c r="N40" s="90"/>
      <c r="O40" s="29"/>
      <c r="P40" s="10">
        <v>53916</v>
      </c>
      <c r="Q40" s="10">
        <v>-112529</v>
      </c>
      <c r="R40" s="10">
        <v>59801</v>
      </c>
      <c r="S40" s="10">
        <v>-23078</v>
      </c>
      <c r="T40" s="10"/>
      <c r="U40" s="24"/>
      <c r="V40" s="24"/>
      <c r="W40" s="24"/>
      <c r="X40" s="24"/>
    </row>
    <row r="41" spans="1:28" ht="24.95" customHeight="1" x14ac:dyDescent="0.3">
      <c r="A41" s="57"/>
      <c r="B41" s="57"/>
      <c r="C41" s="65" t="s">
        <v>10</v>
      </c>
      <c r="D41" s="46"/>
      <c r="E41" s="63">
        <v>819933</v>
      </c>
      <c r="F41" s="64">
        <f>[1]FIN2011!$E10</f>
        <v>1072366</v>
      </c>
      <c r="G41" s="64">
        <f>[2]FIN2012!$E10</f>
        <v>2570229</v>
      </c>
      <c r="H41" s="64">
        <f>[3]FIN2013!E10</f>
        <v>1331039</v>
      </c>
      <c r="I41" s="64">
        <f>'[4]change 2014 recRE'!C18</f>
        <v>706978</v>
      </c>
      <c r="J41" s="64">
        <v>0</v>
      </c>
      <c r="K41" s="64">
        <v>0</v>
      </c>
      <c r="L41" s="64">
        <v>-4842</v>
      </c>
      <c r="M41" s="64">
        <v>0</v>
      </c>
      <c r="N41" s="90"/>
      <c r="O41" s="29"/>
      <c r="P41" s="10">
        <v>764080</v>
      </c>
      <c r="Q41" s="10">
        <v>668212</v>
      </c>
      <c r="R41" s="10">
        <v>851978</v>
      </c>
      <c r="S41" s="10">
        <v>907288</v>
      </c>
      <c r="T41" s="10"/>
      <c r="U41" s="24"/>
      <c r="V41" s="24"/>
      <c r="W41" s="24"/>
      <c r="X41" s="24"/>
    </row>
    <row r="42" spans="1:28" ht="24.95" customHeight="1" x14ac:dyDescent="0.3">
      <c r="A42" s="57"/>
      <c r="B42" s="44" t="s">
        <v>11</v>
      </c>
      <c r="C42" s="44"/>
      <c r="D42" s="46"/>
      <c r="E42" s="60">
        <f t="shared" ref="E42:H42" si="9">+E43+E46</f>
        <v>241034</v>
      </c>
      <c r="F42" s="61">
        <f t="shared" si="9"/>
        <v>611927</v>
      </c>
      <c r="G42" s="61">
        <f t="shared" si="9"/>
        <v>-1004021</v>
      </c>
      <c r="H42" s="61">
        <f t="shared" si="9"/>
        <v>-113058</v>
      </c>
      <c r="I42" s="61">
        <f>+I43+I46</f>
        <v>151570</v>
      </c>
      <c r="J42" s="61">
        <v>0</v>
      </c>
      <c r="K42" s="61">
        <v>0</v>
      </c>
      <c r="L42" s="61">
        <v>0</v>
      </c>
      <c r="M42" s="61">
        <v>0</v>
      </c>
      <c r="N42" s="89"/>
      <c r="O42" s="28"/>
      <c r="P42" s="8">
        <v>-115764</v>
      </c>
      <c r="Q42" s="8">
        <v>45927</v>
      </c>
      <c r="R42" s="8">
        <v>-41258</v>
      </c>
      <c r="S42" s="8">
        <v>-50537</v>
      </c>
      <c r="T42" s="8"/>
      <c r="U42" s="24"/>
      <c r="V42" s="24"/>
      <c r="W42" s="24"/>
      <c r="X42" s="24"/>
    </row>
    <row r="43" spans="1:28" ht="24.95" customHeight="1" x14ac:dyDescent="0.3">
      <c r="A43" s="57"/>
      <c r="B43" s="57"/>
      <c r="C43" s="65" t="s">
        <v>12</v>
      </c>
      <c r="D43" s="46"/>
      <c r="E43" s="63">
        <f t="shared" ref="E43:H43" si="10">SUM(E44:E45)</f>
        <v>248186</v>
      </c>
      <c r="F43" s="64">
        <f t="shared" si="10"/>
        <v>617433</v>
      </c>
      <c r="G43" s="64">
        <f t="shared" si="10"/>
        <v>-998899</v>
      </c>
      <c r="H43" s="64">
        <f t="shared" si="10"/>
        <v>-127099</v>
      </c>
      <c r="I43" s="64">
        <f>SUM(I44:I45)</f>
        <v>149563</v>
      </c>
      <c r="J43" s="64">
        <v>404675</v>
      </c>
      <c r="K43" s="64">
        <v>0</v>
      </c>
      <c r="L43" s="64">
        <v>0</v>
      </c>
      <c r="M43" s="64">
        <v>0</v>
      </c>
      <c r="N43" s="90"/>
      <c r="O43" s="29"/>
      <c r="P43" s="10">
        <v>-79822</v>
      </c>
      <c r="Q43" s="10">
        <v>43531</v>
      </c>
      <c r="R43" s="10">
        <v>-73567</v>
      </c>
      <c r="S43" s="10">
        <v>39809</v>
      </c>
      <c r="T43" s="10"/>
      <c r="U43" s="24"/>
      <c r="V43" s="24"/>
      <c r="W43" s="24"/>
      <c r="X43" s="24"/>
      <c r="Y43" s="33"/>
      <c r="Z43" s="9"/>
      <c r="AA43" s="9"/>
      <c r="AB43" s="9"/>
    </row>
    <row r="44" spans="1:28" ht="24.95" customHeight="1" x14ac:dyDescent="0.3">
      <c r="A44" s="57"/>
      <c r="B44" s="57"/>
      <c r="C44" s="57"/>
      <c r="D44" s="66" t="s">
        <v>13</v>
      </c>
      <c r="E44" s="63">
        <v>248186</v>
      </c>
      <c r="F44" s="64">
        <f>[1]FIN2011!$E13</f>
        <v>617433</v>
      </c>
      <c r="G44" s="64">
        <f>[2]FIN2012!$E13</f>
        <v>-998899</v>
      </c>
      <c r="H44" s="64">
        <f>[3]FIN2013!$E$13</f>
        <v>-127099</v>
      </c>
      <c r="I44" s="64">
        <f>'[4]change 2014 recRE'!C21</f>
        <v>149563</v>
      </c>
      <c r="J44" s="64">
        <v>404675</v>
      </c>
      <c r="K44" s="64">
        <v>0</v>
      </c>
      <c r="L44" s="64">
        <v>0</v>
      </c>
      <c r="M44" s="64">
        <v>0</v>
      </c>
      <c r="N44" s="90"/>
      <c r="O44" s="29"/>
      <c r="P44" s="10">
        <v>-79822</v>
      </c>
      <c r="Q44" s="10">
        <v>43531</v>
      </c>
      <c r="R44" s="10">
        <v>-73567</v>
      </c>
      <c r="S44" s="10">
        <v>39809</v>
      </c>
      <c r="T44" s="10"/>
      <c r="U44" s="24"/>
      <c r="V44" s="24"/>
      <c r="W44" s="24"/>
      <c r="X44" s="24"/>
      <c r="Y44" s="33"/>
      <c r="Z44" s="9"/>
      <c r="AA44" s="9"/>
      <c r="AB44" s="9"/>
    </row>
    <row r="45" spans="1:28" ht="24.95" customHeight="1" x14ac:dyDescent="0.3">
      <c r="A45" s="57"/>
      <c r="B45" s="57"/>
      <c r="C45" s="57"/>
      <c r="D45" s="66" t="s">
        <v>14</v>
      </c>
      <c r="E45" s="78">
        <v>0</v>
      </c>
      <c r="F45" s="77">
        <f>[1]FIN2011!$E14</f>
        <v>0</v>
      </c>
      <c r="G45" s="77">
        <f>[2]FIN2012!$E14</f>
        <v>0</v>
      </c>
      <c r="H45" s="77"/>
      <c r="I45" s="77">
        <f>'[4]change 2014 recRE'!C22</f>
        <v>0</v>
      </c>
      <c r="J45" s="77">
        <v>0</v>
      </c>
      <c r="K45" s="77">
        <v>0</v>
      </c>
      <c r="L45" s="77">
        <v>0</v>
      </c>
      <c r="M45" s="77">
        <v>0</v>
      </c>
      <c r="N45" s="95"/>
      <c r="O45" s="32"/>
      <c r="P45" s="11">
        <v>0</v>
      </c>
      <c r="Q45" s="11">
        <v>0</v>
      </c>
      <c r="R45" s="11">
        <v>0</v>
      </c>
      <c r="S45" s="11">
        <v>0</v>
      </c>
      <c r="T45" s="11"/>
      <c r="U45" s="24"/>
      <c r="V45" s="24"/>
      <c r="W45" s="24"/>
      <c r="X45" s="24"/>
      <c r="Y45" s="33"/>
      <c r="Z45" s="9"/>
      <c r="AA45" s="9"/>
      <c r="AB45" s="9"/>
    </row>
    <row r="46" spans="1:28" ht="24.95" customHeight="1" x14ac:dyDescent="0.3">
      <c r="A46" s="57"/>
      <c r="B46" s="57"/>
      <c r="C46" s="65" t="s">
        <v>29</v>
      </c>
      <c r="D46" s="46"/>
      <c r="E46" s="63">
        <f t="shared" ref="E46:H46" si="11">SUM(E47:E50)</f>
        <v>-7152</v>
      </c>
      <c r="F46" s="64">
        <f t="shared" si="11"/>
        <v>-5506</v>
      </c>
      <c r="G46" s="64">
        <f t="shared" si="11"/>
        <v>-5122</v>
      </c>
      <c r="H46" s="64">
        <f t="shared" si="11"/>
        <v>14041</v>
      </c>
      <c r="I46" s="64">
        <f>SUM(I47:I50)</f>
        <v>2007</v>
      </c>
      <c r="J46" s="64">
        <v>-404675</v>
      </c>
      <c r="K46" s="64">
        <v>0</v>
      </c>
      <c r="L46" s="64">
        <v>0</v>
      </c>
      <c r="M46" s="64">
        <v>0</v>
      </c>
      <c r="N46" s="90"/>
      <c r="O46" s="29"/>
      <c r="P46" s="10">
        <v>-35942</v>
      </c>
      <c r="Q46" s="10">
        <v>2396</v>
      </c>
      <c r="R46" s="10">
        <v>32309</v>
      </c>
      <c r="S46" s="10">
        <v>-90346</v>
      </c>
      <c r="T46" s="10"/>
      <c r="U46" s="24"/>
      <c r="V46" s="24"/>
      <c r="W46" s="24"/>
      <c r="X46" s="24"/>
      <c r="Y46" s="33"/>
      <c r="Z46" s="9"/>
      <c r="AA46" s="9"/>
      <c r="AB46" s="9"/>
    </row>
    <row r="47" spans="1:28" ht="24.95" customHeight="1" x14ac:dyDescent="0.3">
      <c r="A47" s="57"/>
      <c r="B47" s="57"/>
      <c r="C47" s="57"/>
      <c r="D47" s="66" t="s">
        <v>15</v>
      </c>
      <c r="E47" s="78">
        <v>0</v>
      </c>
      <c r="F47" s="77">
        <f>[1]FIN2011!$E16</f>
        <v>0</v>
      </c>
      <c r="G47" s="77">
        <f>[2]FIN2012!$E16</f>
        <v>0</v>
      </c>
      <c r="H47" s="77"/>
      <c r="I47" s="77">
        <f>'[4]change 2014 recRE'!C24</f>
        <v>0</v>
      </c>
      <c r="J47" s="77">
        <v>0</v>
      </c>
      <c r="K47" s="77">
        <v>0</v>
      </c>
      <c r="L47" s="77">
        <v>0</v>
      </c>
      <c r="M47" s="77">
        <v>0</v>
      </c>
      <c r="N47" s="95"/>
      <c r="O47" s="32"/>
      <c r="P47" s="11">
        <v>0</v>
      </c>
      <c r="Q47" s="11">
        <v>0</v>
      </c>
      <c r="R47" s="11">
        <v>0</v>
      </c>
      <c r="S47" s="11">
        <v>0</v>
      </c>
      <c r="T47" s="11"/>
      <c r="U47" s="24"/>
      <c r="V47" s="24"/>
      <c r="W47" s="24"/>
      <c r="X47" s="24"/>
      <c r="Y47" s="37"/>
      <c r="Z47" s="15"/>
      <c r="AA47" s="15"/>
      <c r="AB47" s="9"/>
    </row>
    <row r="48" spans="1:28" ht="24.95" customHeight="1" x14ac:dyDescent="0.3">
      <c r="A48" s="57"/>
      <c r="B48" s="57"/>
      <c r="C48" s="57"/>
      <c r="D48" s="66" t="s">
        <v>16</v>
      </c>
      <c r="E48" s="78">
        <v>0</v>
      </c>
      <c r="F48" s="77">
        <f>[1]FIN2011!$E17</f>
        <v>0</v>
      </c>
      <c r="G48" s="78">
        <f>[2]FIN2012!$E17</f>
        <v>0</v>
      </c>
      <c r="H48" s="78"/>
      <c r="I48" s="78">
        <f>'[4]change 2014 recRE'!C25</f>
        <v>0</v>
      </c>
      <c r="J48" s="78">
        <v>0</v>
      </c>
      <c r="K48" s="78">
        <v>0</v>
      </c>
      <c r="L48" s="78">
        <v>0</v>
      </c>
      <c r="M48" s="78">
        <v>0</v>
      </c>
      <c r="N48" s="96"/>
      <c r="O48" s="34"/>
      <c r="P48" s="14">
        <v>0</v>
      </c>
      <c r="Q48" s="14">
        <v>0</v>
      </c>
      <c r="R48" s="14">
        <v>0</v>
      </c>
      <c r="S48" s="14">
        <v>0</v>
      </c>
      <c r="T48" s="14"/>
      <c r="U48" s="24"/>
      <c r="V48" s="24"/>
      <c r="W48" s="24"/>
      <c r="X48" s="24"/>
      <c r="Y48" s="33"/>
      <c r="Z48" s="9"/>
      <c r="AA48" s="9"/>
      <c r="AB48" s="9"/>
    </row>
    <row r="49" spans="1:28" ht="24.95" customHeight="1" x14ac:dyDescent="0.5">
      <c r="A49" s="57"/>
      <c r="B49" s="57"/>
      <c r="C49" s="57"/>
      <c r="D49" s="66" t="s">
        <v>17</v>
      </c>
      <c r="E49" s="63">
        <v>-6470</v>
      </c>
      <c r="F49" s="64">
        <f>[1]FIN2011!$E18</f>
        <v>-2132</v>
      </c>
      <c r="G49" s="79" t="s">
        <v>34</v>
      </c>
      <c r="H49" s="79" t="s">
        <v>34</v>
      </c>
      <c r="I49" s="79" t="s">
        <v>34</v>
      </c>
      <c r="J49" s="79"/>
      <c r="K49" s="79"/>
      <c r="L49" s="79"/>
      <c r="M49" s="79"/>
      <c r="N49" s="91"/>
      <c r="O49" s="16"/>
      <c r="P49" s="16" t="s">
        <v>34</v>
      </c>
      <c r="Q49" s="16" t="s">
        <v>34</v>
      </c>
      <c r="R49" s="16" t="s">
        <v>34</v>
      </c>
      <c r="S49" s="16" t="s">
        <v>34</v>
      </c>
      <c r="T49" s="16"/>
      <c r="U49" s="24"/>
      <c r="V49" s="24"/>
      <c r="W49" s="24"/>
      <c r="X49" s="24"/>
      <c r="Y49" s="17"/>
      <c r="Z49" s="18"/>
      <c r="AA49" s="17"/>
      <c r="AB49" s="9"/>
    </row>
    <row r="50" spans="1:28" ht="24.95" customHeight="1" x14ac:dyDescent="0.3">
      <c r="A50" s="71"/>
      <c r="B50" s="71"/>
      <c r="C50" s="57"/>
      <c r="D50" s="66" t="s">
        <v>18</v>
      </c>
      <c r="E50" s="63">
        <v>-682</v>
      </c>
      <c r="F50" s="64">
        <f>[1]FIN2011!$E19</f>
        <v>-3374</v>
      </c>
      <c r="G50" s="64">
        <f>[2]FIN2012!$E19</f>
        <v>-5122</v>
      </c>
      <c r="H50" s="64">
        <f>[3]FIN2013!$E$19</f>
        <v>14041</v>
      </c>
      <c r="I50" s="64">
        <f>'[4]change 2014 recRE'!C27</f>
        <v>2007</v>
      </c>
      <c r="J50" s="64">
        <v>-404675</v>
      </c>
      <c r="K50" s="64">
        <v>0</v>
      </c>
      <c r="L50" s="64">
        <v>0</v>
      </c>
      <c r="M50" s="64">
        <v>0</v>
      </c>
      <c r="N50" s="90"/>
      <c r="O50" s="29"/>
      <c r="P50" s="10">
        <v>-35942</v>
      </c>
      <c r="Q50" s="10">
        <v>2396</v>
      </c>
      <c r="R50" s="10">
        <v>32309</v>
      </c>
      <c r="S50" s="10">
        <v>-90346</v>
      </c>
      <c r="T50" s="10"/>
      <c r="U50" s="24"/>
      <c r="V50" s="24"/>
      <c r="W50" s="24"/>
      <c r="X50" s="24"/>
      <c r="Y50" s="37"/>
      <c r="Z50" s="15"/>
      <c r="AA50" s="15"/>
    </row>
    <row r="51" spans="1:28" ht="24.95" customHeight="1" x14ac:dyDescent="0.3">
      <c r="A51" s="57"/>
      <c r="B51" s="44" t="s">
        <v>19</v>
      </c>
      <c r="C51" s="44"/>
      <c r="D51" s="46"/>
      <c r="E51" s="60">
        <f t="shared" ref="E51:H51" si="12">SUM(E52:E54)</f>
        <v>200938</v>
      </c>
      <c r="F51" s="61">
        <f t="shared" si="12"/>
        <v>79734</v>
      </c>
      <c r="G51" s="61">
        <f t="shared" si="12"/>
        <v>437935</v>
      </c>
      <c r="H51" s="61">
        <f t="shared" si="12"/>
        <v>225662</v>
      </c>
      <c r="I51" s="61">
        <f>SUM(I52:I54)</f>
        <v>-163962</v>
      </c>
      <c r="J51" s="61">
        <v>0</v>
      </c>
      <c r="K51" s="61">
        <v>109215</v>
      </c>
      <c r="L51" s="61">
        <v>-96012</v>
      </c>
      <c r="M51" s="61">
        <v>-8220</v>
      </c>
      <c r="N51" s="89"/>
      <c r="O51" s="28"/>
      <c r="P51" s="8">
        <v>-71716</v>
      </c>
      <c r="Q51" s="8">
        <v>-177141</v>
      </c>
      <c r="R51" s="8">
        <v>194924</v>
      </c>
      <c r="S51" s="8">
        <v>-2344</v>
      </c>
      <c r="T51" s="8"/>
      <c r="U51" s="24"/>
      <c r="V51" s="24"/>
      <c r="W51" s="24"/>
      <c r="X51" s="24"/>
    </row>
    <row r="52" spans="1:28" ht="24.95" customHeight="1" x14ac:dyDescent="0.3">
      <c r="A52" s="57"/>
      <c r="B52" s="57"/>
      <c r="C52" s="66" t="s">
        <v>20</v>
      </c>
      <c r="D52" s="46"/>
      <c r="E52" s="78">
        <v>0</v>
      </c>
      <c r="F52" s="77">
        <f>[1]FIN2011!$E21</f>
        <v>0</v>
      </c>
      <c r="G52" s="77">
        <f>[2]FIN2012!$E21</f>
        <v>0</v>
      </c>
      <c r="H52" s="77"/>
      <c r="I52" s="77">
        <f>'[4]change 2014 recRE'!C29</f>
        <v>0</v>
      </c>
      <c r="J52" s="77">
        <v>0</v>
      </c>
      <c r="K52" s="77">
        <v>0</v>
      </c>
      <c r="L52" s="77">
        <v>0</v>
      </c>
      <c r="M52" s="77">
        <v>0</v>
      </c>
      <c r="N52" s="95"/>
      <c r="O52" s="32"/>
      <c r="P52" s="11">
        <v>0</v>
      </c>
      <c r="Q52" s="11">
        <v>0</v>
      </c>
      <c r="R52" s="11">
        <v>0</v>
      </c>
      <c r="S52" s="11">
        <v>0</v>
      </c>
      <c r="T52" s="11"/>
      <c r="U52" s="24"/>
      <c r="V52" s="24"/>
      <c r="W52" s="24"/>
      <c r="X52" s="24"/>
    </row>
    <row r="53" spans="1:28" ht="24.95" customHeight="1" x14ac:dyDescent="0.3">
      <c r="A53" s="57"/>
      <c r="B53" s="57"/>
      <c r="C53" s="66" t="s">
        <v>21</v>
      </c>
      <c r="D53" s="46"/>
      <c r="E53" s="78">
        <v>0</v>
      </c>
      <c r="F53" s="77">
        <f>[1]FIN2011!$E22</f>
        <v>0</v>
      </c>
      <c r="G53" s="77">
        <f>[2]FIN2012!$E22</f>
        <v>0</v>
      </c>
      <c r="H53" s="77"/>
      <c r="I53" s="77">
        <f>'[4]change 2014 recRE'!C30</f>
        <v>0</v>
      </c>
      <c r="J53" s="77">
        <v>0</v>
      </c>
      <c r="K53" s="77">
        <v>0</v>
      </c>
      <c r="L53" s="77">
        <v>0</v>
      </c>
      <c r="M53" s="77">
        <v>0</v>
      </c>
      <c r="N53" s="95"/>
      <c r="O53" s="32"/>
      <c r="P53" s="11">
        <v>0</v>
      </c>
      <c r="Q53" s="11">
        <v>0</v>
      </c>
      <c r="R53" s="11">
        <v>0</v>
      </c>
      <c r="S53" s="11">
        <v>0</v>
      </c>
      <c r="T53" s="11"/>
      <c r="U53" s="24"/>
      <c r="V53" s="24"/>
      <c r="W53" s="24"/>
      <c r="X53" s="24"/>
    </row>
    <row r="54" spans="1:28" ht="24.95" customHeight="1" x14ac:dyDescent="0.3">
      <c r="A54" s="65"/>
      <c r="B54" s="65"/>
      <c r="C54" s="66" t="s">
        <v>22</v>
      </c>
      <c r="D54" s="46"/>
      <c r="E54" s="63">
        <v>200938</v>
      </c>
      <c r="F54" s="64">
        <f>[1]FIN2011!$E23</f>
        <v>79734</v>
      </c>
      <c r="G54" s="64">
        <f>[2]FIN2012!$E23</f>
        <v>437935</v>
      </c>
      <c r="H54" s="64">
        <f>[3]FIN2013!E23</f>
        <v>225662</v>
      </c>
      <c r="I54" s="64">
        <f>'[4]change 2014 recRE'!C31</f>
        <v>-163962</v>
      </c>
      <c r="J54" s="64">
        <v>0</v>
      </c>
      <c r="K54" s="64">
        <v>109215</v>
      </c>
      <c r="L54" s="64">
        <v>-96012</v>
      </c>
      <c r="M54" s="64">
        <v>-8220</v>
      </c>
      <c r="N54" s="90"/>
      <c r="O54" s="29"/>
      <c r="P54" s="10">
        <v>-71716</v>
      </c>
      <c r="Q54" s="10">
        <v>-177141</v>
      </c>
      <c r="R54" s="10">
        <v>194924</v>
      </c>
      <c r="S54" s="10">
        <v>-2344</v>
      </c>
      <c r="T54" s="10"/>
      <c r="U54" s="24"/>
      <c r="V54" s="24"/>
      <c r="W54" s="24"/>
      <c r="X54" s="24"/>
    </row>
    <row r="55" spans="1:28" ht="24.75" customHeight="1" x14ac:dyDescent="0.3">
      <c r="A55" s="57"/>
      <c r="B55" s="44" t="s">
        <v>32</v>
      </c>
      <c r="C55" s="44"/>
      <c r="D55" s="46"/>
      <c r="E55" s="60">
        <v>64083</v>
      </c>
      <c r="F55" s="61">
        <f>[1]FIN2011!$E24</f>
        <v>69881</v>
      </c>
      <c r="G55" s="61">
        <f>[2]FIN2012!$E24</f>
        <v>324676</v>
      </c>
      <c r="H55" s="61">
        <f>[3]FIN2013!E24</f>
        <v>109735</v>
      </c>
      <c r="I55" s="61">
        <f>'[4]change 2014 recRE'!C32</f>
        <v>94600</v>
      </c>
      <c r="J55" s="61">
        <v>0</v>
      </c>
      <c r="K55" s="61">
        <v>0</v>
      </c>
      <c r="L55" s="61">
        <v>-7838</v>
      </c>
      <c r="M55" s="61">
        <v>0</v>
      </c>
      <c r="N55" s="89"/>
      <c r="O55" s="28"/>
      <c r="P55" s="8">
        <v>80757</v>
      </c>
      <c r="Q55" s="8">
        <v>89103</v>
      </c>
      <c r="R55" s="8">
        <v>175026</v>
      </c>
      <c r="S55" s="8">
        <v>120846</v>
      </c>
      <c r="T55" s="8"/>
      <c r="U55" s="24"/>
      <c r="V55" s="24"/>
      <c r="W55" s="24"/>
      <c r="X55" s="24"/>
    </row>
    <row r="56" spans="1:28" ht="24.95" customHeight="1" x14ac:dyDescent="0.3">
      <c r="A56" s="57"/>
      <c r="B56" s="72" t="s">
        <v>23</v>
      </c>
      <c r="C56" s="44"/>
      <c r="D56" s="46"/>
      <c r="E56" s="60">
        <v>157</v>
      </c>
      <c r="F56" s="61">
        <f>[1]FIN2011!$E25</f>
        <v>5347</v>
      </c>
      <c r="G56" s="61">
        <f>[2]FIN2012!$E25</f>
        <v>-6588</v>
      </c>
      <c r="H56" s="85" t="s">
        <v>34</v>
      </c>
      <c r="I56" s="80" t="s">
        <v>34</v>
      </c>
      <c r="J56" s="80"/>
      <c r="K56" s="80"/>
      <c r="L56" s="80"/>
      <c r="M56" s="80"/>
      <c r="N56" s="97"/>
      <c r="O56" s="35"/>
      <c r="P56" s="19" t="s">
        <v>34</v>
      </c>
      <c r="Q56" s="19" t="s">
        <v>34</v>
      </c>
      <c r="R56" s="19" t="s">
        <v>34</v>
      </c>
      <c r="S56" s="19" t="s">
        <v>34</v>
      </c>
      <c r="T56" s="19"/>
      <c r="U56" s="24"/>
      <c r="V56" s="24"/>
      <c r="W56" s="24"/>
      <c r="X56" s="24"/>
    </row>
    <row r="57" spans="1:28" ht="24.95" customHeight="1" x14ac:dyDescent="0.3">
      <c r="A57" s="57"/>
      <c r="B57" s="75" t="s">
        <v>25</v>
      </c>
      <c r="C57" s="44"/>
      <c r="D57" s="46"/>
      <c r="E57" s="60">
        <v>297985</v>
      </c>
      <c r="F57" s="61">
        <f>[1]FIN2011!$E26+[1]FIN2011!$E$27</f>
        <v>-341899</v>
      </c>
      <c r="G57" s="61">
        <f>[2]FIN2012!$E26+[2]FIN2012!$E$27</f>
        <v>-335519</v>
      </c>
      <c r="H57" s="61">
        <f>[3]FIN2013!$E$26+[3]FIN2013!$E$27</f>
        <v>-29422</v>
      </c>
      <c r="I57" s="61">
        <f>'[4]change 2014 recRE'!$C$34+'[4]change 2014 recRE'!$C$35</f>
        <v>-177491</v>
      </c>
      <c r="J57" s="61">
        <v>0</v>
      </c>
      <c r="K57" s="61">
        <v>-109215</v>
      </c>
      <c r="L57" s="61">
        <v>84635</v>
      </c>
      <c r="M57" s="61">
        <v>8549</v>
      </c>
      <c r="N57" s="89"/>
      <c r="O57" s="28"/>
      <c r="P57" s="8">
        <v>31788</v>
      </c>
      <c r="Q57" s="8">
        <v>61695</v>
      </c>
      <c r="R57" s="8">
        <v>-90332</v>
      </c>
      <c r="S57" s="8">
        <v>9820</v>
      </c>
      <c r="T57" s="8"/>
      <c r="U57" s="24"/>
      <c r="V57" s="24"/>
      <c r="W57" s="24"/>
      <c r="X57" s="24"/>
    </row>
    <row r="58" spans="1:28" ht="12" customHeight="1" x14ac:dyDescent="0.3">
      <c r="A58" s="57"/>
      <c r="B58" s="75"/>
      <c r="C58" s="44"/>
      <c r="D58" s="46"/>
      <c r="E58" s="60"/>
      <c r="F58" s="61"/>
      <c r="G58" s="61"/>
      <c r="H58" s="61"/>
      <c r="I58" s="61"/>
      <c r="J58" s="61">
        <v>0</v>
      </c>
      <c r="K58" s="61">
        <v>0</v>
      </c>
      <c r="L58" s="61">
        <v>0</v>
      </c>
      <c r="M58" s="61">
        <v>0</v>
      </c>
      <c r="N58" s="89"/>
      <c r="O58" s="28"/>
      <c r="P58" s="8"/>
      <c r="Q58" s="8"/>
      <c r="R58" s="8"/>
      <c r="S58" s="8"/>
      <c r="T58" s="8"/>
      <c r="U58" s="24"/>
      <c r="V58" s="24"/>
      <c r="W58" s="24"/>
      <c r="X58" s="24"/>
    </row>
    <row r="59" spans="1:28" ht="24.95" customHeight="1" x14ac:dyDescent="0.3">
      <c r="A59" s="81" t="s">
        <v>33</v>
      </c>
      <c r="B59" s="81"/>
      <c r="C59" s="51"/>
      <c r="D59" s="51"/>
      <c r="E59" s="82">
        <f t="shared" ref="E59:I59" si="13">E13-E36</f>
        <v>184541</v>
      </c>
      <c r="F59" s="83">
        <f t="shared" si="13"/>
        <v>190504</v>
      </c>
      <c r="G59" s="83">
        <f t="shared" si="13"/>
        <v>224782</v>
      </c>
      <c r="H59" s="83">
        <f t="shared" si="13"/>
        <v>261353</v>
      </c>
      <c r="I59" s="83">
        <f t="shared" si="13"/>
        <v>198176</v>
      </c>
      <c r="J59" s="83">
        <v>0</v>
      </c>
      <c r="K59" s="83">
        <v>0</v>
      </c>
      <c r="L59" s="83">
        <v>-71064</v>
      </c>
      <c r="M59" s="83">
        <v>-331</v>
      </c>
      <c r="N59" s="98"/>
      <c r="O59" s="28"/>
      <c r="P59" s="20">
        <v>214703</v>
      </c>
      <c r="Q59" s="20">
        <v>426791</v>
      </c>
      <c r="R59" s="20">
        <v>256700</v>
      </c>
      <c r="S59" s="20">
        <v>248485</v>
      </c>
      <c r="T59" s="20"/>
      <c r="U59" s="24"/>
      <c r="V59" s="24"/>
      <c r="W59" s="24"/>
      <c r="X59" s="24"/>
    </row>
    <row r="60" spans="1:28" ht="30" customHeight="1" x14ac:dyDescent="0.3">
      <c r="A60" s="66" t="s">
        <v>27</v>
      </c>
      <c r="B60" s="45"/>
      <c r="C60" s="57"/>
      <c r="D60" s="57"/>
      <c r="E60" s="63">
        <f t="shared" ref="E60:I60" si="14">E11-E59</f>
        <v>0</v>
      </c>
      <c r="F60" s="64">
        <f t="shared" si="14"/>
        <v>0</v>
      </c>
      <c r="G60" s="63">
        <f t="shared" si="14"/>
        <v>0</v>
      </c>
      <c r="H60" s="63">
        <f t="shared" si="14"/>
        <v>0</v>
      </c>
      <c r="I60" s="63">
        <f t="shared" si="14"/>
        <v>0</v>
      </c>
      <c r="J60" s="63">
        <v>0</v>
      </c>
      <c r="K60" s="63">
        <v>0</v>
      </c>
      <c r="L60" s="63">
        <v>0</v>
      </c>
      <c r="M60" s="63">
        <v>0</v>
      </c>
      <c r="N60" s="99"/>
      <c r="O60" s="33"/>
      <c r="P60" s="9">
        <v>0</v>
      </c>
      <c r="Q60" s="9">
        <v>0</v>
      </c>
      <c r="R60" s="9">
        <v>0</v>
      </c>
      <c r="S60" s="9">
        <v>0</v>
      </c>
      <c r="T60" s="9"/>
      <c r="U60" s="24"/>
      <c r="V60" s="24"/>
      <c r="W60" s="24"/>
      <c r="X60" s="24"/>
    </row>
    <row r="61" spans="1:28" ht="24.95" customHeight="1" x14ac:dyDescent="0.3">
      <c r="F61" s="21"/>
    </row>
    <row r="62" spans="1:28" ht="24.95" customHeight="1" x14ac:dyDescent="0.3"/>
    <row r="63" spans="1:28" ht="24.95" customHeight="1" x14ac:dyDescent="0.3"/>
    <row r="64" spans="1:28" ht="24.95" customHeight="1" x14ac:dyDescent="0.3"/>
  </sheetData>
  <mergeCells count="3">
    <mergeCell ref="A1:M1"/>
    <mergeCell ref="A3:N3"/>
    <mergeCell ref="A5:D5"/>
  </mergeCells>
  <printOptions horizontalCentered="1"/>
  <pageMargins left="0.55118110236220474" right="0.27559055118110237" top="0.78740157480314965" bottom="0.39370078740157483" header="0" footer="0"/>
  <pageSetup paperSize="9" scale="48" orientation="portrait" r:id="rId1"/>
  <headerFooter alignWithMargins="0">
    <oddHeader>&amp;C&amp;"TH SarabunPSK,Regular"&amp;32
-82-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64"/>
  <sheetViews>
    <sheetView tabSelected="1" zoomScale="40" zoomScaleNormal="40" zoomScaleSheetLayoutView="50" workbookViewId="0">
      <selection activeCell="AG10" sqref="AG10"/>
    </sheetView>
  </sheetViews>
  <sheetFormatPr defaultRowHeight="25.5" x14ac:dyDescent="0.35"/>
  <cols>
    <col min="1" max="3" width="4.7109375" style="104" customWidth="1"/>
    <col min="4" max="4" width="78.42578125" style="104" customWidth="1"/>
    <col min="5" max="5" width="20.7109375" style="104" hidden="1" customWidth="1"/>
    <col min="6" max="6" width="0.7109375" style="104" hidden="1" customWidth="1"/>
    <col min="7" max="9" width="24.7109375" style="104" hidden="1" customWidth="1"/>
    <col min="10" max="10" width="24" style="104" customWidth="1"/>
    <col min="11" max="12" width="24.7109375" style="104" customWidth="1"/>
    <col min="13" max="13" width="23.85546875" style="104" customWidth="1"/>
    <col min="14" max="14" width="23.7109375" style="104" customWidth="1"/>
    <col min="15" max="15" width="12.5703125" style="105" customWidth="1"/>
    <col min="16" max="19" width="17.28515625" style="105" hidden="1" customWidth="1"/>
    <col min="20" max="20" width="12.7109375" style="105" hidden="1" customWidth="1"/>
    <col min="21" max="24" width="17.28515625" style="105" hidden="1" customWidth="1"/>
    <col min="25" max="25" width="9.140625" style="105"/>
    <col min="26" max="16384" width="9.140625" style="104"/>
  </cols>
  <sheetData>
    <row r="1" spans="1:25" ht="24.75" customHeight="1" x14ac:dyDescent="0.35">
      <c r="A1" s="103"/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</row>
    <row r="2" spans="1:25" ht="0.75" customHeight="1" x14ac:dyDescent="0.35">
      <c r="A2" s="106"/>
      <c r="B2" s="106"/>
      <c r="C2" s="106"/>
      <c r="D2" s="106"/>
      <c r="E2" s="107"/>
      <c r="F2" s="106"/>
      <c r="G2" s="106"/>
      <c r="H2" s="106"/>
      <c r="I2" s="106"/>
      <c r="J2" s="106"/>
      <c r="K2" s="106"/>
      <c r="L2" s="106"/>
    </row>
    <row r="3" spans="1:25" ht="38.25" customHeight="1" x14ac:dyDescent="0.35">
      <c r="A3" s="108" t="s">
        <v>26</v>
      </c>
      <c r="B3" s="108"/>
      <c r="C3" s="108"/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</row>
    <row r="4" spans="1:25" ht="36" customHeight="1" x14ac:dyDescent="0.35">
      <c r="A4" s="109"/>
      <c r="B4" s="109"/>
      <c r="C4" s="109"/>
      <c r="D4" s="109"/>
      <c r="E4" s="110"/>
      <c r="F4" s="110"/>
      <c r="G4" s="110"/>
      <c r="H4" s="110"/>
      <c r="I4" s="110"/>
      <c r="J4" s="110"/>
      <c r="K4" s="110"/>
      <c r="L4" s="110"/>
      <c r="N4" s="110" t="s">
        <v>35</v>
      </c>
      <c r="P4" s="111" t="s">
        <v>37</v>
      </c>
      <c r="Q4" s="111"/>
      <c r="R4" s="111"/>
      <c r="S4" s="111"/>
      <c r="U4" s="111" t="s">
        <v>38</v>
      </c>
      <c r="V4" s="111"/>
      <c r="W4" s="111"/>
      <c r="X4" s="111"/>
    </row>
    <row r="5" spans="1:25" ht="30" customHeight="1" x14ac:dyDescent="0.35">
      <c r="A5" s="112"/>
      <c r="B5" s="112"/>
      <c r="C5" s="112"/>
      <c r="D5" s="112"/>
      <c r="E5" s="113">
        <v>2010</v>
      </c>
      <c r="F5" s="113">
        <v>2011</v>
      </c>
      <c r="G5" s="113">
        <v>2012</v>
      </c>
      <c r="H5" s="113">
        <v>2013</v>
      </c>
      <c r="I5" s="113">
        <v>2014</v>
      </c>
      <c r="J5" s="114">
        <v>2015</v>
      </c>
      <c r="K5" s="114">
        <v>2016</v>
      </c>
      <c r="L5" s="114">
        <v>2017</v>
      </c>
      <c r="M5" s="114">
        <v>2018</v>
      </c>
      <c r="N5" s="114">
        <v>2019</v>
      </c>
      <c r="O5" s="115"/>
      <c r="P5" s="114">
        <v>2015</v>
      </c>
      <c r="Q5" s="114">
        <v>2016</v>
      </c>
      <c r="R5" s="114">
        <v>2017</v>
      </c>
      <c r="S5" s="114">
        <v>2018</v>
      </c>
      <c r="T5" s="115"/>
      <c r="U5" s="114">
        <v>2015</v>
      </c>
      <c r="V5" s="114">
        <v>2016</v>
      </c>
      <c r="W5" s="114">
        <v>2017</v>
      </c>
      <c r="X5" s="114">
        <v>2018</v>
      </c>
    </row>
    <row r="6" spans="1:25" ht="36" customHeight="1" x14ac:dyDescent="0.35">
      <c r="A6" s="116" t="s">
        <v>5</v>
      </c>
      <c r="B6" s="117"/>
      <c r="C6" s="118"/>
      <c r="D6" s="118"/>
      <c r="E6" s="119"/>
      <c r="F6" s="120"/>
      <c r="G6" s="119"/>
      <c r="H6" s="119"/>
      <c r="I6" s="119"/>
      <c r="J6" s="119"/>
      <c r="K6" s="119"/>
      <c r="L6" s="119"/>
      <c r="M6" s="119"/>
      <c r="P6" s="119"/>
      <c r="Q6" s="119"/>
      <c r="R6" s="119"/>
      <c r="S6" s="119"/>
      <c r="T6" s="119"/>
      <c r="U6" s="119"/>
      <c r="V6" s="119"/>
      <c r="W6" s="119"/>
      <c r="X6" s="119"/>
    </row>
    <row r="7" spans="1:25" ht="36" customHeight="1" x14ac:dyDescent="0.35">
      <c r="A7" s="109" t="s">
        <v>0</v>
      </c>
      <c r="B7" s="109"/>
      <c r="C7" s="109"/>
      <c r="D7" s="109"/>
      <c r="E7" s="121">
        <v>246371</v>
      </c>
      <c r="F7" s="109">
        <f>[1]FIN2011!$E30</f>
        <v>184587</v>
      </c>
      <c r="G7" s="109">
        <f>[2]FIN2012!$E30</f>
        <v>218057</v>
      </c>
      <c r="H7" s="109">
        <f>[3]FIN2013!E30</f>
        <v>263205</v>
      </c>
      <c r="I7" s="109">
        <f>'[4]change 2014 recRE'!C7</f>
        <v>248922</v>
      </c>
      <c r="J7" s="122">
        <v>262771</v>
      </c>
      <c r="K7" s="122">
        <v>356727</v>
      </c>
      <c r="L7" s="109">
        <v>295804</v>
      </c>
      <c r="M7" s="109">
        <v>293226</v>
      </c>
      <c r="N7" s="109">
        <v>307673</v>
      </c>
      <c r="O7" s="122"/>
      <c r="P7" s="109">
        <v>177259</v>
      </c>
      <c r="Q7" s="109">
        <v>388164</v>
      </c>
      <c r="R7" s="109">
        <v>368132</v>
      </c>
      <c r="S7" s="109">
        <v>293226</v>
      </c>
      <c r="T7" s="109"/>
      <c r="U7" s="109">
        <f>J7-P7</f>
        <v>85512</v>
      </c>
      <c r="V7" s="109">
        <f t="shared" ref="V7:X7" si="0">K7-Q7</f>
        <v>-31437</v>
      </c>
      <c r="W7" s="109">
        <f t="shared" si="0"/>
        <v>-72328</v>
      </c>
      <c r="X7" s="109">
        <f t="shared" si="0"/>
        <v>0</v>
      </c>
    </row>
    <row r="8" spans="1:25" ht="36" customHeight="1" x14ac:dyDescent="0.35">
      <c r="A8" s="109" t="s">
        <v>1</v>
      </c>
      <c r="B8" s="109"/>
      <c r="C8" s="109"/>
      <c r="D8" s="109"/>
      <c r="E8" s="121">
        <v>14626</v>
      </c>
      <c r="F8" s="109">
        <f>[1]FIN2011!$E31</f>
        <v>8232</v>
      </c>
      <c r="G8" s="109">
        <f>[2]FIN2012!$E31</f>
        <v>7668</v>
      </c>
      <c r="H8" s="109">
        <f>[3]FIN2013!E31</f>
        <v>11161</v>
      </c>
      <c r="I8" s="109">
        <f>'[4]change 2014 recRE'!C8</f>
        <v>9427</v>
      </c>
      <c r="J8" s="122">
        <v>-2116</v>
      </c>
      <c r="K8" s="122">
        <v>31254</v>
      </c>
      <c r="L8" s="109">
        <v>22250</v>
      </c>
      <c r="M8" s="109">
        <v>27956</v>
      </c>
      <c r="N8" s="109">
        <v>40726</v>
      </c>
      <c r="O8" s="122"/>
      <c r="P8" s="109">
        <v>-4804</v>
      </c>
      <c r="Q8" s="109">
        <v>33991</v>
      </c>
      <c r="R8" s="109">
        <v>22201</v>
      </c>
      <c r="S8" s="109">
        <v>27956</v>
      </c>
      <c r="T8" s="109"/>
      <c r="U8" s="109">
        <f t="shared" ref="U8:U60" si="1">J8-P8</f>
        <v>2688</v>
      </c>
      <c r="V8" s="109">
        <f t="shared" ref="V8:V60" si="2">K8-Q8</f>
        <v>-2737</v>
      </c>
      <c r="W8" s="109">
        <f t="shared" ref="W8:W60" si="3">L8-R8</f>
        <v>49</v>
      </c>
      <c r="X8" s="109">
        <f t="shared" ref="X8:X60" si="4">M8-S8</f>
        <v>0</v>
      </c>
    </row>
    <row r="9" spans="1:25" ht="36" customHeight="1" x14ac:dyDescent="0.35">
      <c r="A9" s="109" t="s">
        <v>2</v>
      </c>
      <c r="B9" s="109"/>
      <c r="C9" s="109"/>
      <c r="D9" s="109"/>
      <c r="E9" s="121">
        <v>2231</v>
      </c>
      <c r="F9" s="109">
        <f>[1]FIN2011!$E32</f>
        <v>5573</v>
      </c>
      <c r="G9" s="109">
        <f>[2]FIN2012!$E32</f>
        <v>3391</v>
      </c>
      <c r="H9" s="109">
        <f>[3]FIN2013!E32</f>
        <v>2480</v>
      </c>
      <c r="I9" s="109">
        <f>'[4]change 2014 recRE'!C9</f>
        <v>4623</v>
      </c>
      <c r="J9" s="122">
        <v>13799</v>
      </c>
      <c r="K9" s="122">
        <v>11888</v>
      </c>
      <c r="L9" s="109">
        <v>17876</v>
      </c>
      <c r="M9" s="109">
        <v>-81</v>
      </c>
      <c r="N9" s="109">
        <v>4424</v>
      </c>
      <c r="O9" s="122"/>
      <c r="P9" s="109">
        <v>13799</v>
      </c>
      <c r="Q9" s="109">
        <v>11888</v>
      </c>
      <c r="R9" s="109">
        <v>17876</v>
      </c>
      <c r="S9" s="109">
        <v>-81</v>
      </c>
      <c r="T9" s="109"/>
      <c r="U9" s="109">
        <f t="shared" si="1"/>
        <v>0</v>
      </c>
      <c r="V9" s="109">
        <f t="shared" si="2"/>
        <v>0</v>
      </c>
      <c r="W9" s="109">
        <f t="shared" si="3"/>
        <v>0</v>
      </c>
      <c r="X9" s="109">
        <f t="shared" si="4"/>
        <v>0</v>
      </c>
    </row>
    <row r="10" spans="1:25" ht="36" customHeight="1" x14ac:dyDescent="0.35">
      <c r="A10" s="109" t="s">
        <v>3</v>
      </c>
      <c r="B10" s="109"/>
      <c r="C10" s="109"/>
      <c r="D10" s="109"/>
      <c r="E10" s="121">
        <v>44973</v>
      </c>
      <c r="F10" s="109">
        <f>[1]FIN2011!$E33</f>
        <v>-19722</v>
      </c>
      <c r="G10" s="109">
        <f>[2]FIN2012!$E33</f>
        <v>-17784</v>
      </c>
      <c r="H10" s="109">
        <f>[3]FIN2013!E33</f>
        <v>-11789</v>
      </c>
      <c r="I10" s="109">
        <f>'[4]change 2014 recRE'!C10</f>
        <v>36696</v>
      </c>
      <c r="J10" s="122">
        <v>-43299</v>
      </c>
      <c r="K10" s="122">
        <v>-87663</v>
      </c>
      <c r="L10" s="122">
        <v>70042</v>
      </c>
      <c r="M10" s="122">
        <v>17197</v>
      </c>
      <c r="N10" s="122">
        <v>44178</v>
      </c>
      <c r="O10" s="122"/>
      <c r="P10" s="109">
        <v>-46439</v>
      </c>
      <c r="Q10" s="109">
        <v>-84506</v>
      </c>
      <c r="R10" s="122">
        <v>71355</v>
      </c>
      <c r="S10" s="122">
        <v>16866</v>
      </c>
      <c r="T10" s="122"/>
      <c r="U10" s="122">
        <f t="shared" si="1"/>
        <v>3140</v>
      </c>
      <c r="V10" s="122">
        <f t="shared" si="2"/>
        <v>-3157</v>
      </c>
      <c r="W10" s="122">
        <f t="shared" si="3"/>
        <v>-1313</v>
      </c>
      <c r="X10" s="122">
        <f t="shared" si="4"/>
        <v>331</v>
      </c>
    </row>
    <row r="11" spans="1:25" ht="36" customHeight="1" x14ac:dyDescent="0.35">
      <c r="A11" s="123" t="s">
        <v>4</v>
      </c>
      <c r="B11" s="123"/>
      <c r="C11" s="123"/>
      <c r="D11" s="123"/>
      <c r="E11" s="124">
        <f t="shared" ref="E11:G11" si="5">E7-E8-E9-E10</f>
        <v>184541</v>
      </c>
      <c r="F11" s="123">
        <f t="shared" si="5"/>
        <v>190504</v>
      </c>
      <c r="G11" s="124">
        <f t="shared" si="5"/>
        <v>224782</v>
      </c>
      <c r="H11" s="124">
        <f>H7-H8-H9-H10</f>
        <v>261353</v>
      </c>
      <c r="I11" s="124">
        <f>I7-I8-I9-I10</f>
        <v>198176</v>
      </c>
      <c r="J11" s="124">
        <v>294387</v>
      </c>
      <c r="K11" s="124">
        <v>401248</v>
      </c>
      <c r="L11" s="124">
        <v>185636</v>
      </c>
      <c r="M11" s="124">
        <v>248154</v>
      </c>
      <c r="N11" s="124">
        <v>218345</v>
      </c>
      <c r="O11" s="125"/>
      <c r="P11" s="124">
        <v>214703</v>
      </c>
      <c r="Q11" s="124">
        <v>426791</v>
      </c>
      <c r="R11" s="124">
        <v>256700</v>
      </c>
      <c r="S11" s="124">
        <v>248485</v>
      </c>
      <c r="T11" s="125"/>
      <c r="U11" s="124">
        <f t="shared" si="1"/>
        <v>79684</v>
      </c>
      <c r="V11" s="124">
        <f t="shared" si="2"/>
        <v>-25543</v>
      </c>
      <c r="W11" s="124">
        <f t="shared" si="3"/>
        <v>-71064</v>
      </c>
      <c r="X11" s="124">
        <f t="shared" si="4"/>
        <v>-331</v>
      </c>
    </row>
    <row r="12" spans="1:25" s="130" customFormat="1" ht="53.25" customHeight="1" x14ac:dyDescent="0.35">
      <c r="A12" s="126" t="s">
        <v>6</v>
      </c>
      <c r="B12" s="117"/>
      <c r="C12" s="118"/>
      <c r="D12" s="118"/>
      <c r="E12" s="119"/>
      <c r="F12" s="118"/>
      <c r="G12" s="119"/>
      <c r="H12" s="119"/>
      <c r="I12" s="119"/>
      <c r="J12" s="127">
        <v>0</v>
      </c>
      <c r="K12" s="127">
        <v>0</v>
      </c>
      <c r="L12" s="127">
        <v>0</v>
      </c>
      <c r="M12" s="127">
        <v>0</v>
      </c>
      <c r="N12" s="128">
        <v>0</v>
      </c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129"/>
    </row>
    <row r="13" spans="1:25" ht="38.25" customHeight="1" x14ac:dyDescent="0.35">
      <c r="A13" s="131" t="s">
        <v>30</v>
      </c>
      <c r="B13" s="132"/>
      <c r="C13" s="132"/>
      <c r="D13" s="132"/>
      <c r="E13" s="133">
        <f t="shared" ref="E13:G13" si="6">+E14+E15+E19+E28+E32+E33+E34</f>
        <v>1847197</v>
      </c>
      <c r="F13" s="134">
        <f t="shared" si="6"/>
        <v>1690220</v>
      </c>
      <c r="G13" s="133">
        <f t="shared" si="6"/>
        <v>2305697</v>
      </c>
      <c r="H13" s="133">
        <f>+H14+H15+H19+H28+H32+H33+H34</f>
        <v>1783581</v>
      </c>
      <c r="I13" s="133">
        <f>+I14+I15+I19+I28+I32+I33+I34</f>
        <v>840610</v>
      </c>
      <c r="J13" s="133">
        <v>1078172</v>
      </c>
      <c r="K13" s="133">
        <v>979524</v>
      </c>
      <c r="L13" s="133">
        <v>1309318</v>
      </c>
      <c r="M13" s="133">
        <v>1210478</v>
      </c>
      <c r="N13" s="133">
        <v>1155897</v>
      </c>
      <c r="O13" s="135"/>
      <c r="P13" s="133">
        <v>957764</v>
      </c>
      <c r="Q13" s="133">
        <v>1002058</v>
      </c>
      <c r="R13" s="133">
        <v>1406839</v>
      </c>
      <c r="S13" s="133">
        <v>1210480</v>
      </c>
      <c r="T13" s="135"/>
      <c r="U13" s="133">
        <f t="shared" si="1"/>
        <v>120408</v>
      </c>
      <c r="V13" s="133">
        <f t="shared" si="2"/>
        <v>-22534</v>
      </c>
      <c r="W13" s="133">
        <f t="shared" si="3"/>
        <v>-97521</v>
      </c>
      <c r="X13" s="133">
        <f t="shared" si="4"/>
        <v>-2</v>
      </c>
    </row>
    <row r="14" spans="1:25" ht="36" customHeight="1" x14ac:dyDescent="0.35">
      <c r="A14" s="136"/>
      <c r="B14" s="118" t="s">
        <v>28</v>
      </c>
      <c r="C14" s="118"/>
      <c r="D14" s="118"/>
      <c r="E14" s="137">
        <v>0</v>
      </c>
      <c r="F14" s="138">
        <f>[1]FIN2011!$D$6</f>
        <v>0</v>
      </c>
      <c r="G14" s="138">
        <v>0</v>
      </c>
      <c r="H14" s="138"/>
      <c r="I14" s="138">
        <f>'[4]change 2014 recRE'!$B$14</f>
        <v>0</v>
      </c>
      <c r="J14" s="138">
        <v>0</v>
      </c>
      <c r="K14" s="138">
        <v>0</v>
      </c>
      <c r="L14" s="138">
        <v>0</v>
      </c>
      <c r="M14" s="138">
        <v>0</v>
      </c>
      <c r="N14" s="138">
        <v>0</v>
      </c>
      <c r="O14" s="139"/>
      <c r="P14" s="138">
        <v>0</v>
      </c>
      <c r="Q14" s="138">
        <v>0</v>
      </c>
      <c r="R14" s="138"/>
      <c r="S14" s="138"/>
      <c r="T14" s="138"/>
      <c r="U14" s="138">
        <f t="shared" si="1"/>
        <v>0</v>
      </c>
      <c r="V14" s="138">
        <f t="shared" si="2"/>
        <v>0</v>
      </c>
      <c r="W14" s="138">
        <f t="shared" si="3"/>
        <v>0</v>
      </c>
      <c r="X14" s="138">
        <f t="shared" si="4"/>
        <v>0</v>
      </c>
    </row>
    <row r="15" spans="1:25" ht="36" customHeight="1" x14ac:dyDescent="0.35">
      <c r="A15" s="136"/>
      <c r="B15" s="118" t="s">
        <v>7</v>
      </c>
      <c r="C15" s="118"/>
      <c r="D15" s="118"/>
      <c r="E15" s="140">
        <f t="shared" ref="E15:H15" si="7">SUM(E16:E18)</f>
        <v>141974</v>
      </c>
      <c r="F15" s="141">
        <f t="shared" si="7"/>
        <v>67968</v>
      </c>
      <c r="G15" s="141">
        <f t="shared" si="7"/>
        <v>-58619</v>
      </c>
      <c r="H15" s="141">
        <f t="shared" si="7"/>
        <v>153705</v>
      </c>
      <c r="I15" s="141">
        <f>SUM(I16:I18)</f>
        <v>75936</v>
      </c>
      <c r="J15" s="141">
        <v>83084</v>
      </c>
      <c r="K15" s="141">
        <v>-437</v>
      </c>
      <c r="L15" s="141">
        <v>-9635</v>
      </c>
      <c r="M15" s="141">
        <v>90561</v>
      </c>
      <c r="N15" s="141">
        <v>-101192</v>
      </c>
      <c r="O15" s="142"/>
      <c r="P15" s="141">
        <v>83112</v>
      </c>
      <c r="Q15" s="141">
        <v>-437</v>
      </c>
      <c r="R15" s="141">
        <v>-9663</v>
      </c>
      <c r="S15" s="141">
        <v>90561</v>
      </c>
      <c r="T15" s="141"/>
      <c r="U15" s="141">
        <f t="shared" si="1"/>
        <v>-28</v>
      </c>
      <c r="V15" s="141">
        <f t="shared" si="2"/>
        <v>0</v>
      </c>
      <c r="W15" s="141">
        <f t="shared" si="3"/>
        <v>28</v>
      </c>
      <c r="X15" s="141">
        <f t="shared" si="4"/>
        <v>0</v>
      </c>
    </row>
    <row r="16" spans="1:25" ht="36" customHeight="1" x14ac:dyDescent="0.35">
      <c r="A16" s="136"/>
      <c r="B16" s="136"/>
      <c r="C16" s="143" t="s">
        <v>8</v>
      </c>
      <c r="D16" s="118"/>
      <c r="E16" s="144">
        <v>18108</v>
      </c>
      <c r="F16" s="145">
        <f>[1]FIN2011!$D8</f>
        <v>40001</v>
      </c>
      <c r="G16" s="145">
        <f>[2]FIN2012!$D8</f>
        <v>6011</v>
      </c>
      <c r="H16" s="145">
        <f>[3]FIN2013!D8</f>
        <v>29320</v>
      </c>
      <c r="I16" s="145">
        <f>'[4]change 2014 recRE'!B16</f>
        <v>66587</v>
      </c>
      <c r="J16" s="146">
        <v>-11548</v>
      </c>
      <c r="K16" s="146">
        <v>6940</v>
      </c>
      <c r="L16" s="146">
        <v>13477</v>
      </c>
      <c r="M16" s="145">
        <v>-13455</v>
      </c>
      <c r="N16" s="145">
        <v>-7927</v>
      </c>
      <c r="O16" s="146"/>
      <c r="P16" s="145">
        <v>-11520</v>
      </c>
      <c r="Q16" s="145">
        <v>6940</v>
      </c>
      <c r="R16" s="145">
        <v>13449</v>
      </c>
      <c r="S16" s="145">
        <v>-13455</v>
      </c>
      <c r="T16" s="145"/>
      <c r="U16" s="145">
        <f t="shared" si="1"/>
        <v>-28</v>
      </c>
      <c r="V16" s="145">
        <f t="shared" si="2"/>
        <v>0</v>
      </c>
      <c r="W16" s="145">
        <f t="shared" si="3"/>
        <v>28</v>
      </c>
      <c r="X16" s="145">
        <f t="shared" si="4"/>
        <v>0</v>
      </c>
    </row>
    <row r="17" spans="1:24" ht="36" customHeight="1" x14ac:dyDescent="0.35">
      <c r="A17" s="136"/>
      <c r="B17" s="136"/>
      <c r="C17" s="147" t="s">
        <v>9</v>
      </c>
      <c r="D17" s="118"/>
      <c r="E17" s="144">
        <v>9981</v>
      </c>
      <c r="F17" s="145">
        <f>[1]FIN2011!$D9</f>
        <v>89165</v>
      </c>
      <c r="G17" s="145">
        <f>[2]FIN2012!$D9</f>
        <v>19080</v>
      </c>
      <c r="H17" s="145">
        <f>[3]FIN2013!D9</f>
        <v>122470</v>
      </c>
      <c r="I17" s="145">
        <f>'[4]change 2014 recRE'!B17</f>
        <v>10515</v>
      </c>
      <c r="J17" s="146">
        <v>69408</v>
      </c>
      <c r="K17" s="146">
        <v>-57683</v>
      </c>
      <c r="L17" s="146">
        <v>15856</v>
      </c>
      <c r="M17" s="145">
        <v>122746</v>
      </c>
      <c r="N17" s="145">
        <v>-67381</v>
      </c>
      <c r="O17" s="146"/>
      <c r="P17" s="145">
        <v>69408</v>
      </c>
      <c r="Q17" s="145">
        <v>-57683</v>
      </c>
      <c r="R17" s="145">
        <v>15856</v>
      </c>
      <c r="S17" s="145">
        <v>122746</v>
      </c>
      <c r="T17" s="145"/>
      <c r="U17" s="145">
        <f t="shared" si="1"/>
        <v>0</v>
      </c>
      <c r="V17" s="145">
        <f t="shared" si="2"/>
        <v>0</v>
      </c>
      <c r="W17" s="145">
        <f t="shared" si="3"/>
        <v>0</v>
      </c>
      <c r="X17" s="145">
        <f t="shared" si="4"/>
        <v>0</v>
      </c>
    </row>
    <row r="18" spans="1:24" ht="36" customHeight="1" x14ac:dyDescent="0.35">
      <c r="A18" s="136"/>
      <c r="B18" s="136"/>
      <c r="C18" s="147" t="s">
        <v>10</v>
      </c>
      <c r="D18" s="118"/>
      <c r="E18" s="144">
        <v>113885</v>
      </c>
      <c r="F18" s="145">
        <f>[1]FIN2011!$D10</f>
        <v>-61198</v>
      </c>
      <c r="G18" s="145">
        <f>[2]FIN2012!$D10</f>
        <v>-83710</v>
      </c>
      <c r="H18" s="145">
        <f>[3]FIN2013!D10</f>
        <v>1915</v>
      </c>
      <c r="I18" s="145">
        <f>'[4]change 2014 recRE'!B18</f>
        <v>-1166</v>
      </c>
      <c r="J18" s="146">
        <v>25224</v>
      </c>
      <c r="K18" s="146">
        <v>50306</v>
      </c>
      <c r="L18" s="146">
        <v>-38968</v>
      </c>
      <c r="M18" s="145">
        <v>-18730</v>
      </c>
      <c r="N18" s="145">
        <v>-25884</v>
      </c>
      <c r="O18" s="146"/>
      <c r="P18" s="145">
        <v>25224</v>
      </c>
      <c r="Q18" s="145">
        <v>50306</v>
      </c>
      <c r="R18" s="145">
        <v>-38968</v>
      </c>
      <c r="S18" s="145">
        <v>-18730</v>
      </c>
      <c r="T18" s="145"/>
      <c r="U18" s="145">
        <f t="shared" si="1"/>
        <v>0</v>
      </c>
      <c r="V18" s="145">
        <f t="shared" si="2"/>
        <v>0</v>
      </c>
      <c r="W18" s="145">
        <f t="shared" si="3"/>
        <v>0</v>
      </c>
      <c r="X18" s="145">
        <f t="shared" si="4"/>
        <v>0</v>
      </c>
    </row>
    <row r="19" spans="1:24" ht="36" customHeight="1" x14ac:dyDescent="0.35">
      <c r="A19" s="136"/>
      <c r="B19" s="116" t="s">
        <v>11</v>
      </c>
      <c r="C19" s="116"/>
      <c r="D19" s="118"/>
      <c r="E19" s="140">
        <f t="shared" ref="E19:H19" si="8">+E20+E23</f>
        <v>81080</v>
      </c>
      <c r="F19" s="141">
        <f t="shared" si="8"/>
        <v>525074</v>
      </c>
      <c r="G19" s="141">
        <f t="shared" si="8"/>
        <v>575532</v>
      </c>
      <c r="H19" s="141">
        <f t="shared" si="8"/>
        <v>57885</v>
      </c>
      <c r="I19" s="141">
        <f>+I20+I23</f>
        <v>-66253</v>
      </c>
      <c r="J19" s="142">
        <v>65380</v>
      </c>
      <c r="K19" s="142">
        <v>258341</v>
      </c>
      <c r="L19" s="142">
        <v>-375666</v>
      </c>
      <c r="M19" s="141">
        <v>285503</v>
      </c>
      <c r="N19" s="141">
        <v>421804</v>
      </c>
      <c r="O19" s="142"/>
      <c r="P19" s="141">
        <v>69878</v>
      </c>
      <c r="Q19" s="141">
        <v>253220</v>
      </c>
      <c r="R19" s="141">
        <v>-375802</v>
      </c>
      <c r="S19" s="141">
        <v>285505</v>
      </c>
      <c r="T19" s="141"/>
      <c r="U19" s="141">
        <f t="shared" si="1"/>
        <v>-4498</v>
      </c>
      <c r="V19" s="141">
        <f t="shared" si="2"/>
        <v>5121</v>
      </c>
      <c r="W19" s="141">
        <f t="shared" si="3"/>
        <v>136</v>
      </c>
      <c r="X19" s="141">
        <f t="shared" si="4"/>
        <v>-2</v>
      </c>
    </row>
    <row r="20" spans="1:24" ht="36" customHeight="1" x14ac:dyDescent="0.35">
      <c r="A20" s="136"/>
      <c r="B20" s="136"/>
      <c r="C20" s="147" t="s">
        <v>12</v>
      </c>
      <c r="D20" s="118"/>
      <c r="E20" s="144">
        <f t="shared" ref="E20:H20" si="9">SUM(E21:E22)</f>
        <v>-37750</v>
      </c>
      <c r="F20" s="145">
        <f t="shared" si="9"/>
        <v>24367</v>
      </c>
      <c r="G20" s="145">
        <f t="shared" si="9"/>
        <v>62158</v>
      </c>
      <c r="H20" s="145">
        <f t="shared" si="9"/>
        <v>45216</v>
      </c>
      <c r="I20" s="145">
        <f>SUM(I21:I22)</f>
        <v>19385</v>
      </c>
      <c r="J20" s="146">
        <v>49206</v>
      </c>
      <c r="K20" s="146">
        <v>14382</v>
      </c>
      <c r="L20" s="146">
        <v>71809</v>
      </c>
      <c r="M20" s="145">
        <v>12897</v>
      </c>
      <c r="N20" s="145">
        <v>58151</v>
      </c>
      <c r="O20" s="146"/>
      <c r="P20" s="145">
        <v>30389</v>
      </c>
      <c r="Q20" s="145">
        <v>-28172</v>
      </c>
      <c r="R20" s="145">
        <v>71811</v>
      </c>
      <c r="S20" s="145">
        <v>12897</v>
      </c>
      <c r="T20" s="145"/>
      <c r="U20" s="145">
        <f t="shared" si="1"/>
        <v>18817</v>
      </c>
      <c r="V20" s="145">
        <f t="shared" si="2"/>
        <v>42554</v>
      </c>
      <c r="W20" s="145">
        <f t="shared" si="3"/>
        <v>-2</v>
      </c>
      <c r="X20" s="145">
        <f t="shared" si="4"/>
        <v>0</v>
      </c>
    </row>
    <row r="21" spans="1:24" ht="36" customHeight="1" x14ac:dyDescent="0.35">
      <c r="A21" s="136"/>
      <c r="B21" s="136"/>
      <c r="C21" s="136"/>
      <c r="D21" s="148" t="s">
        <v>13</v>
      </c>
      <c r="E21" s="144">
        <v>11290</v>
      </c>
      <c r="F21" s="145">
        <f>[1]FIN2011!$D13</f>
        <v>24367</v>
      </c>
      <c r="G21" s="145">
        <f>[2]FIN2012!$D13</f>
        <v>62158</v>
      </c>
      <c r="H21" s="145">
        <f>[3]FIN2013!D13</f>
        <v>32936</v>
      </c>
      <c r="I21" s="145">
        <f>'[4]change 2014 recRE'!B21</f>
        <v>27492</v>
      </c>
      <c r="J21" s="146">
        <v>-10760</v>
      </c>
      <c r="K21" s="146">
        <v>77501</v>
      </c>
      <c r="L21" s="146">
        <v>72142</v>
      </c>
      <c r="M21" s="145">
        <v>13847</v>
      </c>
      <c r="N21" s="145">
        <v>58151</v>
      </c>
      <c r="O21" s="146"/>
      <c r="P21" s="145">
        <v>-29577</v>
      </c>
      <c r="Q21" s="145">
        <v>34947</v>
      </c>
      <c r="R21" s="145">
        <v>72145</v>
      </c>
      <c r="S21" s="145">
        <v>13847</v>
      </c>
      <c r="T21" s="145"/>
      <c r="U21" s="145">
        <f t="shared" si="1"/>
        <v>18817</v>
      </c>
      <c r="V21" s="145">
        <f t="shared" si="2"/>
        <v>42554</v>
      </c>
      <c r="W21" s="145">
        <f t="shared" si="3"/>
        <v>-3</v>
      </c>
      <c r="X21" s="145">
        <f t="shared" si="4"/>
        <v>0</v>
      </c>
    </row>
    <row r="22" spans="1:24" ht="36" customHeight="1" x14ac:dyDescent="0.35">
      <c r="A22" s="136"/>
      <c r="B22" s="136"/>
      <c r="C22" s="136"/>
      <c r="D22" s="148" t="s">
        <v>14</v>
      </c>
      <c r="E22" s="149">
        <v>-49040</v>
      </c>
      <c r="F22" s="150">
        <f>[1]FIN2011!$D14</f>
        <v>0</v>
      </c>
      <c r="G22" s="150">
        <f>[2]FIN2012!$D14</f>
        <v>0</v>
      </c>
      <c r="H22" s="151">
        <f>[3]FIN2013!D14</f>
        <v>12280</v>
      </c>
      <c r="I22" s="146">
        <f>'[4]change 2014 recRE'!B22</f>
        <v>-8107</v>
      </c>
      <c r="J22" s="146">
        <v>59966</v>
      </c>
      <c r="K22" s="146">
        <v>-63119</v>
      </c>
      <c r="L22" s="146">
        <v>-333</v>
      </c>
      <c r="M22" s="146">
        <v>-950</v>
      </c>
      <c r="N22" s="146">
        <v>0</v>
      </c>
      <c r="O22" s="146"/>
      <c r="P22" s="146">
        <v>59966</v>
      </c>
      <c r="Q22" s="146">
        <v>-63119</v>
      </c>
      <c r="R22" s="146">
        <v>-334</v>
      </c>
      <c r="S22" s="146">
        <v>-950</v>
      </c>
      <c r="T22" s="146"/>
      <c r="U22" s="146">
        <f t="shared" si="1"/>
        <v>0</v>
      </c>
      <c r="V22" s="146">
        <f t="shared" si="2"/>
        <v>0</v>
      </c>
      <c r="W22" s="146">
        <f t="shared" si="3"/>
        <v>1</v>
      </c>
      <c r="X22" s="146">
        <f t="shared" si="4"/>
        <v>0</v>
      </c>
    </row>
    <row r="23" spans="1:24" ht="36" customHeight="1" x14ac:dyDescent="0.35">
      <c r="A23" s="136"/>
      <c r="B23" s="136"/>
      <c r="C23" s="147" t="s">
        <v>29</v>
      </c>
      <c r="D23" s="116"/>
      <c r="E23" s="149">
        <f t="shared" ref="E23:H23" si="10">SUM(E24:E27)</f>
        <v>118830</v>
      </c>
      <c r="F23" s="146">
        <f t="shared" si="10"/>
        <v>500707</v>
      </c>
      <c r="G23" s="146">
        <f t="shared" si="10"/>
        <v>513374</v>
      </c>
      <c r="H23" s="146">
        <f t="shared" si="10"/>
        <v>12669</v>
      </c>
      <c r="I23" s="146">
        <f>SUM(I24:I27)</f>
        <v>-85638</v>
      </c>
      <c r="J23" s="146">
        <v>16174</v>
      </c>
      <c r="K23" s="146">
        <v>243959</v>
      </c>
      <c r="L23" s="146">
        <v>-447475</v>
      </c>
      <c r="M23" s="146">
        <v>272606</v>
      </c>
      <c r="N23" s="146">
        <v>363653</v>
      </c>
      <c r="O23" s="146"/>
      <c r="P23" s="146">
        <v>39489</v>
      </c>
      <c r="Q23" s="146">
        <v>281392</v>
      </c>
      <c r="R23" s="146">
        <v>-447613</v>
      </c>
      <c r="S23" s="146">
        <v>272608</v>
      </c>
      <c r="T23" s="146"/>
      <c r="U23" s="146">
        <f t="shared" si="1"/>
        <v>-23315</v>
      </c>
      <c r="V23" s="146">
        <f t="shared" si="2"/>
        <v>-37433</v>
      </c>
      <c r="W23" s="146">
        <f t="shared" si="3"/>
        <v>138</v>
      </c>
      <c r="X23" s="146">
        <f t="shared" si="4"/>
        <v>-2</v>
      </c>
    </row>
    <row r="24" spans="1:24" ht="36" customHeight="1" x14ac:dyDescent="0.35">
      <c r="A24" s="136"/>
      <c r="B24" s="136"/>
      <c r="C24" s="136"/>
      <c r="D24" s="148" t="s">
        <v>15</v>
      </c>
      <c r="E24" s="149">
        <v>3713</v>
      </c>
      <c r="F24" s="146">
        <f>[1]FIN2011!$D16</f>
        <v>-50135</v>
      </c>
      <c r="G24" s="146">
        <f>[2]FIN2012!$D16</f>
        <v>70668</v>
      </c>
      <c r="H24" s="146">
        <f>[3]FIN2013!D16</f>
        <v>82241</v>
      </c>
      <c r="I24" s="146">
        <f>'[4]change 2014 recRE'!B24</f>
        <v>-109628</v>
      </c>
      <c r="J24" s="146">
        <v>239266</v>
      </c>
      <c r="K24" s="146">
        <v>52679</v>
      </c>
      <c r="L24" s="146">
        <v>-96113</v>
      </c>
      <c r="M24" s="146">
        <v>-74660</v>
      </c>
      <c r="N24" s="146">
        <v>-150078</v>
      </c>
      <c r="O24" s="146"/>
      <c r="P24" s="146">
        <v>239280</v>
      </c>
      <c r="Q24" s="146">
        <v>52802</v>
      </c>
      <c r="R24" s="146">
        <v>-96336</v>
      </c>
      <c r="S24" s="146">
        <v>-74660</v>
      </c>
      <c r="T24" s="146"/>
      <c r="U24" s="146">
        <f t="shared" si="1"/>
        <v>-14</v>
      </c>
      <c r="V24" s="146">
        <f t="shared" si="2"/>
        <v>-123</v>
      </c>
      <c r="W24" s="146">
        <f t="shared" si="3"/>
        <v>223</v>
      </c>
      <c r="X24" s="146">
        <f t="shared" si="4"/>
        <v>0</v>
      </c>
    </row>
    <row r="25" spans="1:24" ht="36" customHeight="1" x14ac:dyDescent="0.35">
      <c r="A25" s="136"/>
      <c r="B25" s="136"/>
      <c r="C25" s="136"/>
      <c r="D25" s="148" t="s">
        <v>16</v>
      </c>
      <c r="E25" s="149">
        <v>-39869</v>
      </c>
      <c r="F25" s="146">
        <f>[1]FIN2011!$D17</f>
        <v>147287</v>
      </c>
      <c r="G25" s="146">
        <f>[2]FIN2012!$D17</f>
        <v>139514</v>
      </c>
      <c r="H25" s="146">
        <f>[3]FIN2013!D17</f>
        <v>-95339</v>
      </c>
      <c r="I25" s="146">
        <f>'[4]change 2014 recRE'!B25</f>
        <v>69155</v>
      </c>
      <c r="J25" s="146">
        <v>-78956</v>
      </c>
      <c r="K25" s="146">
        <v>-9399</v>
      </c>
      <c r="L25" s="146">
        <v>37744</v>
      </c>
      <c r="M25" s="146">
        <v>95328</v>
      </c>
      <c r="N25" s="146">
        <v>10891</v>
      </c>
      <c r="O25" s="146"/>
      <c r="P25" s="146">
        <v>-78956</v>
      </c>
      <c r="Q25" s="146">
        <v>-9399</v>
      </c>
      <c r="R25" s="146">
        <v>37831</v>
      </c>
      <c r="S25" s="146">
        <v>95328</v>
      </c>
      <c r="T25" s="146"/>
      <c r="U25" s="146">
        <f t="shared" si="1"/>
        <v>0</v>
      </c>
      <c r="V25" s="146">
        <f t="shared" si="2"/>
        <v>0</v>
      </c>
      <c r="W25" s="146">
        <f t="shared" si="3"/>
        <v>-87</v>
      </c>
      <c r="X25" s="146">
        <f t="shared" si="4"/>
        <v>0</v>
      </c>
    </row>
    <row r="26" spans="1:24" ht="36" customHeight="1" x14ac:dyDescent="0.35">
      <c r="A26" s="136"/>
      <c r="B26" s="136"/>
      <c r="C26" s="136"/>
      <c r="D26" s="148" t="s">
        <v>17</v>
      </c>
      <c r="E26" s="144">
        <v>-1277</v>
      </c>
      <c r="F26" s="145">
        <f>[1]FIN2011!$D18</f>
        <v>9123</v>
      </c>
      <c r="G26" s="152" t="s">
        <v>34</v>
      </c>
      <c r="H26" s="152" t="s">
        <v>34</v>
      </c>
      <c r="I26" s="152" t="s">
        <v>34</v>
      </c>
      <c r="J26" s="153" t="s">
        <v>34</v>
      </c>
      <c r="K26" s="153" t="s">
        <v>34</v>
      </c>
      <c r="L26" s="153" t="s">
        <v>34</v>
      </c>
      <c r="M26" s="152" t="s">
        <v>34</v>
      </c>
      <c r="N26" s="152" t="s">
        <v>34</v>
      </c>
      <c r="O26" s="153"/>
      <c r="P26" s="152" t="s">
        <v>34</v>
      </c>
      <c r="Q26" s="152" t="s">
        <v>34</v>
      </c>
      <c r="R26" s="152" t="s">
        <v>34</v>
      </c>
      <c r="S26" s="152" t="s">
        <v>34</v>
      </c>
      <c r="T26" s="152"/>
      <c r="U26" s="152"/>
      <c r="V26" s="152"/>
      <c r="W26" s="152"/>
      <c r="X26" s="152"/>
    </row>
    <row r="27" spans="1:24" ht="36" customHeight="1" x14ac:dyDescent="0.35">
      <c r="A27" s="154"/>
      <c r="B27" s="154"/>
      <c r="C27" s="136"/>
      <c r="D27" s="148" t="s">
        <v>18</v>
      </c>
      <c r="E27" s="144">
        <v>156263</v>
      </c>
      <c r="F27" s="145">
        <f>[1]FIN2011!$D19</f>
        <v>394432</v>
      </c>
      <c r="G27" s="145">
        <f>[2]FIN2012!$D19</f>
        <v>303192</v>
      </c>
      <c r="H27" s="145">
        <f>[3]FIN2013!D19</f>
        <v>25767</v>
      </c>
      <c r="I27" s="145">
        <f>'[4]change 2014 recRE'!B27</f>
        <v>-45165</v>
      </c>
      <c r="J27" s="146">
        <v>-144136</v>
      </c>
      <c r="K27" s="146">
        <v>200679</v>
      </c>
      <c r="L27" s="146">
        <v>-389106</v>
      </c>
      <c r="M27" s="145">
        <v>251938</v>
      </c>
      <c r="N27" s="145">
        <v>502840</v>
      </c>
      <c r="O27" s="146"/>
      <c r="P27" s="145">
        <v>-120835</v>
      </c>
      <c r="Q27" s="145">
        <v>237989</v>
      </c>
      <c r="R27" s="145">
        <v>-389108</v>
      </c>
      <c r="S27" s="145">
        <v>251940</v>
      </c>
      <c r="T27" s="145"/>
      <c r="U27" s="145">
        <f t="shared" si="1"/>
        <v>-23301</v>
      </c>
      <c r="V27" s="145">
        <f t="shared" si="2"/>
        <v>-37310</v>
      </c>
      <c r="W27" s="145">
        <f t="shared" si="3"/>
        <v>2</v>
      </c>
      <c r="X27" s="145">
        <f t="shared" si="4"/>
        <v>-2</v>
      </c>
    </row>
    <row r="28" spans="1:24" ht="36" customHeight="1" x14ac:dyDescent="0.35">
      <c r="A28" s="136"/>
      <c r="B28" s="116" t="s">
        <v>19</v>
      </c>
      <c r="C28" s="116"/>
      <c r="D28" s="118"/>
      <c r="E28" s="140">
        <f t="shared" ref="E28:H28" si="11">SUM(E29:E31)</f>
        <v>1304016</v>
      </c>
      <c r="F28" s="141">
        <f t="shared" si="11"/>
        <v>1362580</v>
      </c>
      <c r="G28" s="140">
        <f t="shared" si="11"/>
        <v>1882244</v>
      </c>
      <c r="H28" s="140">
        <f t="shared" si="11"/>
        <v>1480578</v>
      </c>
      <c r="I28" s="140">
        <f>SUM(I29:I31)</f>
        <v>1108523</v>
      </c>
      <c r="J28" s="135">
        <v>997680</v>
      </c>
      <c r="K28" s="135">
        <v>672117</v>
      </c>
      <c r="L28" s="135">
        <v>1586192</v>
      </c>
      <c r="M28" s="140">
        <v>824447</v>
      </c>
      <c r="N28" s="140">
        <v>722539</v>
      </c>
      <c r="O28" s="135"/>
      <c r="P28" s="140">
        <v>944484</v>
      </c>
      <c r="Q28" s="140">
        <v>627683</v>
      </c>
      <c r="R28" s="140">
        <v>1683822</v>
      </c>
      <c r="S28" s="140">
        <v>824447</v>
      </c>
      <c r="T28" s="140"/>
      <c r="U28" s="140">
        <f t="shared" si="1"/>
        <v>53196</v>
      </c>
      <c r="V28" s="140">
        <f t="shared" si="2"/>
        <v>44434</v>
      </c>
      <c r="W28" s="140">
        <f t="shared" si="3"/>
        <v>-97630</v>
      </c>
      <c r="X28" s="140">
        <f t="shared" si="4"/>
        <v>0</v>
      </c>
    </row>
    <row r="29" spans="1:24" ht="36" customHeight="1" x14ac:dyDescent="0.35">
      <c r="A29" s="136"/>
      <c r="B29" s="136"/>
      <c r="C29" s="148" t="s">
        <v>20</v>
      </c>
      <c r="D29" s="118"/>
      <c r="E29" s="144">
        <v>173695</v>
      </c>
      <c r="F29" s="145">
        <f>[1]FIN2011!$D21</f>
        <v>149616</v>
      </c>
      <c r="G29" s="145">
        <f>[2]FIN2012!$D21</f>
        <v>230989</v>
      </c>
      <c r="H29" s="145">
        <f>[3]FIN2013!D21</f>
        <v>246759</v>
      </c>
      <c r="I29" s="145">
        <f>'[4]change 2014 recRE'!B29</f>
        <v>181240</v>
      </c>
      <c r="J29" s="146">
        <v>238762</v>
      </c>
      <c r="K29" s="146">
        <v>229720</v>
      </c>
      <c r="L29" s="146">
        <v>197597</v>
      </c>
      <c r="M29" s="145">
        <v>257805</v>
      </c>
      <c r="N29" s="145">
        <v>212646</v>
      </c>
      <c r="O29" s="146"/>
      <c r="P29" s="145">
        <v>238762</v>
      </c>
      <c r="Q29" s="145">
        <v>229720</v>
      </c>
      <c r="R29" s="145">
        <v>197597</v>
      </c>
      <c r="S29" s="145">
        <v>257805</v>
      </c>
      <c r="T29" s="145"/>
      <c r="U29" s="145">
        <f t="shared" si="1"/>
        <v>0</v>
      </c>
      <c r="V29" s="145">
        <f t="shared" si="2"/>
        <v>0</v>
      </c>
      <c r="W29" s="145">
        <f t="shared" si="3"/>
        <v>0</v>
      </c>
      <c r="X29" s="145">
        <f t="shared" si="4"/>
        <v>0</v>
      </c>
    </row>
    <row r="30" spans="1:24" ht="36" customHeight="1" x14ac:dyDescent="0.35">
      <c r="A30" s="136"/>
      <c r="B30" s="136"/>
      <c r="C30" s="148" t="s">
        <v>21</v>
      </c>
      <c r="D30" s="118"/>
      <c r="E30" s="144">
        <v>113689</v>
      </c>
      <c r="F30" s="145">
        <f>[1]FIN2011!$D22</f>
        <v>52892</v>
      </c>
      <c r="G30" s="145">
        <f>[2]FIN2012!$D22</f>
        <v>65773</v>
      </c>
      <c r="H30" s="145">
        <f>[3]FIN2013!D22</f>
        <v>65065</v>
      </c>
      <c r="I30" s="145">
        <f>'[4]change 2014 recRE'!B30</f>
        <v>76307</v>
      </c>
      <c r="J30" s="146">
        <v>68762</v>
      </c>
      <c r="K30" s="146">
        <v>48355</v>
      </c>
      <c r="L30" s="146">
        <v>45611</v>
      </c>
      <c r="M30" s="145">
        <v>47990</v>
      </c>
      <c r="N30" s="145">
        <v>81884</v>
      </c>
      <c r="O30" s="146"/>
      <c r="P30" s="145">
        <v>68762</v>
      </c>
      <c r="Q30" s="145">
        <v>48355</v>
      </c>
      <c r="R30" s="145">
        <v>45611</v>
      </c>
      <c r="S30" s="145">
        <v>47990</v>
      </c>
      <c r="T30" s="145"/>
      <c r="U30" s="145">
        <f t="shared" si="1"/>
        <v>0</v>
      </c>
      <c r="V30" s="145">
        <f t="shared" si="2"/>
        <v>0</v>
      </c>
      <c r="W30" s="145">
        <f t="shared" si="3"/>
        <v>0</v>
      </c>
      <c r="X30" s="145">
        <f t="shared" si="4"/>
        <v>0</v>
      </c>
    </row>
    <row r="31" spans="1:24" ht="36" customHeight="1" x14ac:dyDescent="0.35">
      <c r="A31" s="147"/>
      <c r="B31" s="147"/>
      <c r="C31" s="148" t="s">
        <v>22</v>
      </c>
      <c r="D31" s="118"/>
      <c r="E31" s="144">
        <v>1016632</v>
      </c>
      <c r="F31" s="145">
        <f>[1]FIN2011!$D23</f>
        <v>1160072</v>
      </c>
      <c r="G31" s="145">
        <f>[2]FIN2012!$D23</f>
        <v>1585482</v>
      </c>
      <c r="H31" s="145">
        <f>[3]FIN2013!D23</f>
        <v>1168754</v>
      </c>
      <c r="I31" s="145">
        <f>'[4]change 2014 recRE'!B31</f>
        <v>850976</v>
      </c>
      <c r="J31" s="146">
        <v>690156</v>
      </c>
      <c r="K31" s="146">
        <v>394042</v>
      </c>
      <c r="L31" s="146">
        <v>1342984</v>
      </c>
      <c r="M31" s="145">
        <v>518652</v>
      </c>
      <c r="N31" s="145">
        <v>428009</v>
      </c>
      <c r="O31" s="146"/>
      <c r="P31" s="145">
        <v>636960</v>
      </c>
      <c r="Q31" s="145">
        <v>349608</v>
      </c>
      <c r="R31" s="145">
        <v>1440614</v>
      </c>
      <c r="S31" s="145">
        <v>518652</v>
      </c>
      <c r="T31" s="145"/>
      <c r="U31" s="145">
        <f t="shared" si="1"/>
        <v>53196</v>
      </c>
      <c r="V31" s="145">
        <f t="shared" si="2"/>
        <v>44434</v>
      </c>
      <c r="W31" s="145">
        <f t="shared" si="3"/>
        <v>-97630</v>
      </c>
      <c r="X31" s="145">
        <f t="shared" si="4"/>
        <v>0</v>
      </c>
    </row>
    <row r="32" spans="1:24" ht="36" customHeight="1" x14ac:dyDescent="0.35">
      <c r="A32" s="136"/>
      <c r="B32" s="116" t="s">
        <v>32</v>
      </c>
      <c r="C32" s="116"/>
      <c r="D32" s="118"/>
      <c r="E32" s="140">
        <v>52411</v>
      </c>
      <c r="F32" s="141">
        <f>[1]FIN2011!$D24</f>
        <v>42223</v>
      </c>
      <c r="G32" s="141">
        <f>[2]FIN2012!$D24</f>
        <v>29429</v>
      </c>
      <c r="H32" s="141">
        <f>[3]FIN2013!D24</f>
        <v>-45057</v>
      </c>
      <c r="I32" s="141">
        <f>'[4]change 2014 recRE'!B32</f>
        <v>57417</v>
      </c>
      <c r="J32" s="142">
        <v>16513</v>
      </c>
      <c r="K32" s="142">
        <v>69637</v>
      </c>
      <c r="L32" s="142">
        <v>68533</v>
      </c>
      <c r="M32" s="141">
        <v>7486</v>
      </c>
      <c r="N32" s="141">
        <v>-15346</v>
      </c>
      <c r="O32" s="142"/>
      <c r="P32" s="141">
        <v>16514</v>
      </c>
      <c r="Q32" s="141">
        <v>69598</v>
      </c>
      <c r="R32" s="141">
        <v>68571</v>
      </c>
      <c r="S32" s="141">
        <v>7486</v>
      </c>
      <c r="T32" s="141"/>
      <c r="U32" s="141">
        <f t="shared" si="1"/>
        <v>-1</v>
      </c>
      <c r="V32" s="141">
        <f t="shared" si="2"/>
        <v>39</v>
      </c>
      <c r="W32" s="141">
        <f t="shared" si="3"/>
        <v>-38</v>
      </c>
      <c r="X32" s="141">
        <f t="shared" si="4"/>
        <v>0</v>
      </c>
    </row>
    <row r="33" spans="1:28" ht="36" customHeight="1" x14ac:dyDescent="0.35">
      <c r="A33" s="136"/>
      <c r="B33" s="155" t="s">
        <v>23</v>
      </c>
      <c r="C33" s="116"/>
      <c r="D33" s="118"/>
      <c r="E33" s="156">
        <v>0</v>
      </c>
      <c r="F33" s="157">
        <f>[1]FIN2011!$D25</f>
        <v>0</v>
      </c>
      <c r="G33" s="157">
        <f>[2]FIN2012!$D25</f>
        <v>0</v>
      </c>
      <c r="H33" s="157"/>
      <c r="I33" s="157">
        <f>'[4]change 2014 recRE'!B33</f>
        <v>0</v>
      </c>
      <c r="J33" s="158">
        <v>0</v>
      </c>
      <c r="K33" s="158">
        <v>0</v>
      </c>
      <c r="L33" s="158">
        <v>0</v>
      </c>
      <c r="M33" s="157">
        <v>0</v>
      </c>
      <c r="N33" s="157">
        <v>0</v>
      </c>
      <c r="O33" s="158"/>
      <c r="P33" s="157">
        <v>0</v>
      </c>
      <c r="Q33" s="157">
        <v>0</v>
      </c>
      <c r="R33" s="157">
        <v>0</v>
      </c>
      <c r="S33" s="157">
        <v>0</v>
      </c>
      <c r="T33" s="157"/>
      <c r="U33" s="157">
        <f t="shared" si="1"/>
        <v>0</v>
      </c>
      <c r="V33" s="157">
        <f t="shared" si="2"/>
        <v>0</v>
      </c>
      <c r="W33" s="157">
        <f t="shared" si="3"/>
        <v>0</v>
      </c>
      <c r="X33" s="157">
        <f t="shared" si="4"/>
        <v>0</v>
      </c>
    </row>
    <row r="34" spans="1:28" ht="36" customHeight="1" x14ac:dyDescent="0.35">
      <c r="A34" s="136"/>
      <c r="B34" s="159" t="s">
        <v>24</v>
      </c>
      <c r="C34" s="116"/>
      <c r="D34" s="118"/>
      <c r="E34" s="140">
        <v>267716</v>
      </c>
      <c r="F34" s="141">
        <f>[1]FIN2011!$D26+[1]FIN2011!$D$27</f>
        <v>-307625</v>
      </c>
      <c r="G34" s="141">
        <f>[2]FIN2012!$D26+[2]FIN2012!$D$27</f>
        <v>-122889</v>
      </c>
      <c r="H34" s="141">
        <f>[3]FIN2013!$D$26+[3]FIN2013!$D$27</f>
        <v>136470</v>
      </c>
      <c r="I34" s="141">
        <f>'[4]change 2014 recRE'!$B$34+'[4]change 2014 recRE'!$B$35</f>
        <v>-335013</v>
      </c>
      <c r="J34" s="142">
        <v>-84485</v>
      </c>
      <c r="K34" s="142">
        <v>-20134</v>
      </c>
      <c r="L34" s="142">
        <v>39894</v>
      </c>
      <c r="M34" s="141">
        <v>2481</v>
      </c>
      <c r="N34" s="141">
        <v>128092</v>
      </c>
      <c r="O34" s="142"/>
      <c r="P34" s="141">
        <v>-156224</v>
      </c>
      <c r="Q34" s="141">
        <v>51994</v>
      </c>
      <c r="R34" s="141">
        <v>39911</v>
      </c>
      <c r="S34" s="141">
        <v>2481</v>
      </c>
      <c r="T34" s="141"/>
      <c r="U34" s="141">
        <f t="shared" si="1"/>
        <v>71739</v>
      </c>
      <c r="V34" s="141">
        <f t="shared" si="2"/>
        <v>-72128</v>
      </c>
      <c r="W34" s="141">
        <f t="shared" si="3"/>
        <v>-17</v>
      </c>
      <c r="X34" s="141">
        <f t="shared" si="4"/>
        <v>0</v>
      </c>
    </row>
    <row r="35" spans="1:28" s="166" customFormat="1" ht="12" customHeight="1" x14ac:dyDescent="0.35">
      <c r="A35" s="160"/>
      <c r="B35" s="161"/>
      <c r="C35" s="162"/>
      <c r="D35" s="163"/>
      <c r="E35" s="156"/>
      <c r="F35" s="157"/>
      <c r="G35" s="156"/>
      <c r="H35" s="156"/>
      <c r="I35" s="156"/>
      <c r="J35" s="156">
        <v>0</v>
      </c>
      <c r="K35" s="156">
        <v>0</v>
      </c>
      <c r="L35" s="156">
        <v>0</v>
      </c>
      <c r="M35" s="156">
        <v>0</v>
      </c>
      <c r="N35" s="156">
        <v>0</v>
      </c>
      <c r="O35" s="164"/>
      <c r="P35" s="156"/>
      <c r="Q35" s="156"/>
      <c r="R35" s="156"/>
      <c r="S35" s="156"/>
      <c r="T35" s="156"/>
      <c r="U35" s="156"/>
      <c r="V35" s="156"/>
      <c r="W35" s="156"/>
      <c r="X35" s="156"/>
      <c r="Y35" s="165"/>
    </row>
    <row r="36" spans="1:28" s="130" customFormat="1" ht="37.5" customHeight="1" x14ac:dyDescent="0.35">
      <c r="A36" s="132" t="s">
        <v>31</v>
      </c>
      <c r="B36" s="132"/>
      <c r="C36" s="132"/>
      <c r="D36" s="132"/>
      <c r="E36" s="133">
        <f>+E37+E38+E42+E51+E55+E56+E57</f>
        <v>1662656</v>
      </c>
      <c r="F36" s="134">
        <f>+F37+F38+F42+F51+F55+F56+F57</f>
        <v>1499716</v>
      </c>
      <c r="G36" s="133">
        <f>+G37+G38+G42+G51+G55+G56+G57</f>
        <v>2080915</v>
      </c>
      <c r="H36" s="134">
        <f t="shared" ref="H36:I36" si="12">+H37+H38+H42+H51+H55+H57</f>
        <v>1522228</v>
      </c>
      <c r="I36" s="133">
        <f t="shared" si="12"/>
        <v>642434</v>
      </c>
      <c r="J36" s="133">
        <v>783785</v>
      </c>
      <c r="K36" s="133">
        <v>578276</v>
      </c>
      <c r="L36" s="133">
        <v>1123682</v>
      </c>
      <c r="M36" s="133">
        <v>962324</v>
      </c>
      <c r="N36" s="133">
        <v>937552</v>
      </c>
      <c r="O36" s="135"/>
      <c r="P36" s="133">
        <v>743061</v>
      </c>
      <c r="Q36" s="133">
        <v>575267</v>
      </c>
      <c r="R36" s="133">
        <v>1150139</v>
      </c>
      <c r="S36" s="133">
        <v>961995</v>
      </c>
      <c r="T36" s="135"/>
      <c r="U36" s="133">
        <f t="shared" si="1"/>
        <v>40724</v>
      </c>
      <c r="V36" s="133">
        <f t="shared" si="2"/>
        <v>3009</v>
      </c>
      <c r="W36" s="133">
        <f t="shared" si="3"/>
        <v>-26457</v>
      </c>
      <c r="X36" s="133">
        <f t="shared" si="4"/>
        <v>329</v>
      </c>
      <c r="Y36" s="129"/>
    </row>
    <row r="37" spans="1:28" ht="36" customHeight="1" x14ac:dyDescent="0.35">
      <c r="A37" s="136"/>
      <c r="B37" s="118" t="s">
        <v>28</v>
      </c>
      <c r="C37" s="118"/>
      <c r="D37" s="118"/>
      <c r="E37" s="137">
        <v>0</v>
      </c>
      <c r="F37" s="138">
        <f>[1]FIN2011!$E$6</f>
        <v>0</v>
      </c>
      <c r="G37" s="137">
        <v>0</v>
      </c>
      <c r="H37" s="137"/>
      <c r="I37" s="137">
        <f>'[4]change 2014 recRE'!$C$14</f>
        <v>0</v>
      </c>
      <c r="J37" s="137">
        <v>0</v>
      </c>
      <c r="K37" s="137">
        <v>0</v>
      </c>
      <c r="L37" s="137">
        <v>0</v>
      </c>
      <c r="M37" s="137">
        <v>0</v>
      </c>
      <c r="N37" s="137">
        <v>0</v>
      </c>
      <c r="O37" s="167"/>
      <c r="P37" s="167">
        <v>0</v>
      </c>
      <c r="Q37" s="167">
        <v>0</v>
      </c>
      <c r="R37" s="167"/>
      <c r="S37" s="167">
        <v>0</v>
      </c>
      <c r="T37" s="167"/>
      <c r="U37" s="167">
        <f t="shared" si="1"/>
        <v>0</v>
      </c>
      <c r="V37" s="167">
        <f t="shared" si="2"/>
        <v>0</v>
      </c>
      <c r="W37" s="167">
        <f t="shared" si="3"/>
        <v>0</v>
      </c>
      <c r="X37" s="167">
        <f t="shared" si="4"/>
        <v>0</v>
      </c>
    </row>
    <row r="38" spans="1:28" ht="36" customHeight="1" x14ac:dyDescent="0.35">
      <c r="A38" s="136"/>
      <c r="B38" s="118" t="s">
        <v>7</v>
      </c>
      <c r="C38" s="118"/>
      <c r="D38" s="118"/>
      <c r="E38" s="140">
        <f t="shared" ref="E38:H38" si="13">SUM(E39:E41)</f>
        <v>858459</v>
      </c>
      <c r="F38" s="141">
        <f t="shared" si="13"/>
        <v>1074726</v>
      </c>
      <c r="G38" s="141">
        <f t="shared" si="13"/>
        <v>2664432</v>
      </c>
      <c r="H38" s="141">
        <f t="shared" si="13"/>
        <v>1329311</v>
      </c>
      <c r="I38" s="141">
        <f>SUM(I39:I41)</f>
        <v>737717</v>
      </c>
      <c r="J38" s="142">
        <v>820886</v>
      </c>
      <c r="K38" s="142">
        <v>557617</v>
      </c>
      <c r="L38" s="142">
        <v>904537</v>
      </c>
      <c r="M38" s="141">
        <v>884210</v>
      </c>
      <c r="N38" s="141">
        <v>770571</v>
      </c>
      <c r="O38" s="142"/>
      <c r="P38" s="141">
        <v>817996</v>
      </c>
      <c r="Q38" s="141">
        <v>555683</v>
      </c>
      <c r="R38" s="141">
        <v>911779</v>
      </c>
      <c r="S38" s="141">
        <v>884210</v>
      </c>
      <c r="T38" s="141"/>
      <c r="U38" s="141">
        <f t="shared" si="1"/>
        <v>2890</v>
      </c>
      <c r="V38" s="141">
        <f t="shared" si="2"/>
        <v>1934</v>
      </c>
      <c r="W38" s="141">
        <f t="shared" si="3"/>
        <v>-7242</v>
      </c>
      <c r="X38" s="141">
        <f t="shared" si="4"/>
        <v>0</v>
      </c>
    </row>
    <row r="39" spans="1:28" ht="36" customHeight="1" x14ac:dyDescent="0.35">
      <c r="A39" s="136"/>
      <c r="B39" s="136"/>
      <c r="C39" s="143" t="s">
        <v>8</v>
      </c>
      <c r="D39" s="118"/>
      <c r="E39" s="168">
        <v>0</v>
      </c>
      <c r="F39" s="157">
        <f>[1]FIN2011!$E$8</f>
        <v>0</v>
      </c>
      <c r="G39" s="157">
        <f>[2]FIN2012!$E8</f>
        <v>0</v>
      </c>
      <c r="H39" s="157"/>
      <c r="I39" s="169">
        <f>'[4]change 2014 recRE'!C16</f>
        <v>0</v>
      </c>
      <c r="J39" s="150">
        <v>0</v>
      </c>
      <c r="K39" s="150">
        <v>0</v>
      </c>
      <c r="L39" s="150">
        <v>0</v>
      </c>
      <c r="M39" s="169">
        <v>0</v>
      </c>
      <c r="N39" s="169">
        <v>0</v>
      </c>
      <c r="O39" s="150"/>
      <c r="P39" s="169">
        <v>0</v>
      </c>
      <c r="Q39" s="169">
        <v>0</v>
      </c>
      <c r="R39" s="169">
        <v>0</v>
      </c>
      <c r="S39" s="169">
        <v>0</v>
      </c>
      <c r="T39" s="169"/>
      <c r="U39" s="169">
        <f t="shared" si="1"/>
        <v>0</v>
      </c>
      <c r="V39" s="169">
        <f t="shared" si="2"/>
        <v>0</v>
      </c>
      <c r="W39" s="169">
        <f t="shared" si="3"/>
        <v>0</v>
      </c>
      <c r="X39" s="169">
        <f t="shared" si="4"/>
        <v>0</v>
      </c>
    </row>
    <row r="40" spans="1:28" ht="36" customHeight="1" x14ac:dyDescent="0.35">
      <c r="A40" s="136"/>
      <c r="B40" s="136"/>
      <c r="C40" s="147" t="s">
        <v>9</v>
      </c>
      <c r="D40" s="118"/>
      <c r="E40" s="144">
        <v>38526</v>
      </c>
      <c r="F40" s="145">
        <f>[1]FIN2011!$E9</f>
        <v>2360</v>
      </c>
      <c r="G40" s="145">
        <f>[2]FIN2012!$E9</f>
        <v>94203</v>
      </c>
      <c r="H40" s="145">
        <f>[3]FIN2013!E9</f>
        <v>-1728</v>
      </c>
      <c r="I40" s="145">
        <f>'[4]change 2014 recRE'!C17</f>
        <v>30739</v>
      </c>
      <c r="J40" s="146">
        <v>53916</v>
      </c>
      <c r="K40" s="146">
        <v>-112546</v>
      </c>
      <c r="L40" s="146">
        <v>57401</v>
      </c>
      <c r="M40" s="145">
        <v>-23078</v>
      </c>
      <c r="N40" s="145">
        <v>30247</v>
      </c>
      <c r="O40" s="146"/>
      <c r="P40" s="145">
        <v>53916</v>
      </c>
      <c r="Q40" s="145">
        <v>-112529</v>
      </c>
      <c r="R40" s="145">
        <v>59801</v>
      </c>
      <c r="S40" s="145">
        <v>-23078</v>
      </c>
      <c r="T40" s="145"/>
      <c r="U40" s="145">
        <f t="shared" si="1"/>
        <v>0</v>
      </c>
      <c r="V40" s="145">
        <f t="shared" si="2"/>
        <v>-17</v>
      </c>
      <c r="W40" s="145">
        <f t="shared" si="3"/>
        <v>-2400</v>
      </c>
      <c r="X40" s="145">
        <f t="shared" si="4"/>
        <v>0</v>
      </c>
    </row>
    <row r="41" spans="1:28" ht="36" customHeight="1" x14ac:dyDescent="0.35">
      <c r="A41" s="136"/>
      <c r="B41" s="136"/>
      <c r="C41" s="147" t="s">
        <v>10</v>
      </c>
      <c r="D41" s="118"/>
      <c r="E41" s="144">
        <v>819933</v>
      </c>
      <c r="F41" s="145">
        <f>[1]FIN2011!$E10</f>
        <v>1072366</v>
      </c>
      <c r="G41" s="145">
        <f>[2]FIN2012!$E10</f>
        <v>2570229</v>
      </c>
      <c r="H41" s="145">
        <f>[3]FIN2013!E10</f>
        <v>1331039</v>
      </c>
      <c r="I41" s="145">
        <f>'[4]change 2014 recRE'!C18</f>
        <v>706978</v>
      </c>
      <c r="J41" s="146">
        <v>766970</v>
      </c>
      <c r="K41" s="146">
        <v>670163</v>
      </c>
      <c r="L41" s="146">
        <v>847136</v>
      </c>
      <c r="M41" s="145">
        <v>907288</v>
      </c>
      <c r="N41" s="145">
        <v>740324</v>
      </c>
      <c r="O41" s="146"/>
      <c r="P41" s="145">
        <v>764080</v>
      </c>
      <c r="Q41" s="145">
        <v>668212</v>
      </c>
      <c r="R41" s="145">
        <v>851978</v>
      </c>
      <c r="S41" s="145">
        <v>907288</v>
      </c>
      <c r="T41" s="145"/>
      <c r="U41" s="145">
        <f t="shared" si="1"/>
        <v>2890</v>
      </c>
      <c r="V41" s="145">
        <f t="shared" si="2"/>
        <v>1951</v>
      </c>
      <c r="W41" s="145">
        <f t="shared" si="3"/>
        <v>-4842</v>
      </c>
      <c r="X41" s="145">
        <f t="shared" si="4"/>
        <v>0</v>
      </c>
    </row>
    <row r="42" spans="1:28" ht="36" customHeight="1" x14ac:dyDescent="0.35">
      <c r="A42" s="136"/>
      <c r="B42" s="116" t="s">
        <v>11</v>
      </c>
      <c r="C42" s="116"/>
      <c r="D42" s="118"/>
      <c r="E42" s="140">
        <f t="shared" ref="E42" si="14">+E43+E46</f>
        <v>241034</v>
      </c>
      <c r="F42" s="141">
        <f t="shared" ref="F42:H42" si="15">+F43+F46</f>
        <v>611927</v>
      </c>
      <c r="G42" s="141">
        <f t="shared" si="15"/>
        <v>-1004021</v>
      </c>
      <c r="H42" s="141">
        <f t="shared" si="15"/>
        <v>-113058</v>
      </c>
      <c r="I42" s="141">
        <f>+I43+I46</f>
        <v>151570</v>
      </c>
      <c r="J42" s="142">
        <v>-115764</v>
      </c>
      <c r="K42" s="142">
        <v>45927</v>
      </c>
      <c r="L42" s="142">
        <v>-41258</v>
      </c>
      <c r="M42" s="141">
        <v>-50537</v>
      </c>
      <c r="N42" s="141">
        <v>35103</v>
      </c>
      <c r="O42" s="142"/>
      <c r="P42" s="141">
        <v>-115764</v>
      </c>
      <c r="Q42" s="141">
        <v>45927</v>
      </c>
      <c r="R42" s="141">
        <v>-41258</v>
      </c>
      <c r="S42" s="141">
        <v>-50537</v>
      </c>
      <c r="T42" s="141"/>
      <c r="U42" s="141">
        <f t="shared" si="1"/>
        <v>0</v>
      </c>
      <c r="V42" s="141">
        <f t="shared" si="2"/>
        <v>0</v>
      </c>
      <c r="W42" s="141">
        <f t="shared" si="3"/>
        <v>0</v>
      </c>
      <c r="X42" s="141">
        <f t="shared" si="4"/>
        <v>0</v>
      </c>
    </row>
    <row r="43" spans="1:28" ht="36" customHeight="1" x14ac:dyDescent="0.35">
      <c r="A43" s="136"/>
      <c r="B43" s="136"/>
      <c r="C43" s="147" t="s">
        <v>12</v>
      </c>
      <c r="D43" s="118"/>
      <c r="E43" s="144">
        <f t="shared" ref="E43:H43" si="16">SUM(E44:E45)</f>
        <v>248186</v>
      </c>
      <c r="F43" s="145">
        <f t="shared" si="16"/>
        <v>617433</v>
      </c>
      <c r="G43" s="145">
        <f t="shared" si="16"/>
        <v>-998899</v>
      </c>
      <c r="H43" s="145">
        <f t="shared" si="16"/>
        <v>-127099</v>
      </c>
      <c r="I43" s="145">
        <f>SUM(I44:I45)</f>
        <v>149563</v>
      </c>
      <c r="J43" s="146">
        <v>-116857</v>
      </c>
      <c r="K43" s="146">
        <v>25693</v>
      </c>
      <c r="L43" s="146">
        <v>-73567</v>
      </c>
      <c r="M43" s="145">
        <v>39809</v>
      </c>
      <c r="N43" s="145">
        <v>-26208</v>
      </c>
      <c r="O43" s="146"/>
      <c r="P43" s="145">
        <v>-79822</v>
      </c>
      <c r="Q43" s="145">
        <v>43531</v>
      </c>
      <c r="R43" s="145">
        <v>-73567</v>
      </c>
      <c r="S43" s="145">
        <v>39809</v>
      </c>
      <c r="T43" s="145"/>
      <c r="U43" s="145">
        <f t="shared" si="1"/>
        <v>-37035</v>
      </c>
      <c r="V43" s="145">
        <f t="shared" si="2"/>
        <v>-17838</v>
      </c>
      <c r="W43" s="145">
        <f t="shared" si="3"/>
        <v>0</v>
      </c>
      <c r="X43" s="145">
        <f t="shared" si="4"/>
        <v>0</v>
      </c>
      <c r="Y43" s="149"/>
      <c r="Z43" s="144"/>
      <c r="AA43" s="144"/>
      <c r="AB43" s="144"/>
    </row>
    <row r="44" spans="1:28" ht="36" customHeight="1" x14ac:dyDescent="0.35">
      <c r="A44" s="136"/>
      <c r="B44" s="136"/>
      <c r="C44" s="136"/>
      <c r="D44" s="148" t="s">
        <v>13</v>
      </c>
      <c r="E44" s="144">
        <v>248186</v>
      </c>
      <c r="F44" s="145">
        <f>[1]FIN2011!$E13</f>
        <v>617433</v>
      </c>
      <c r="G44" s="145">
        <f>[2]FIN2012!$E13</f>
        <v>-998899</v>
      </c>
      <c r="H44" s="145">
        <f>[3]FIN2013!$E$13</f>
        <v>-127099</v>
      </c>
      <c r="I44" s="145">
        <f>'[4]change 2014 recRE'!C21</f>
        <v>149563</v>
      </c>
      <c r="J44" s="146">
        <v>-116857</v>
      </c>
      <c r="K44" s="146">
        <v>25693</v>
      </c>
      <c r="L44" s="146">
        <v>-73567</v>
      </c>
      <c r="M44" s="145">
        <v>39809</v>
      </c>
      <c r="N44" s="145">
        <v>-26208</v>
      </c>
      <c r="O44" s="146"/>
      <c r="P44" s="145">
        <v>-79822</v>
      </c>
      <c r="Q44" s="145">
        <v>43531</v>
      </c>
      <c r="R44" s="145">
        <v>-73567</v>
      </c>
      <c r="S44" s="145">
        <v>39809</v>
      </c>
      <c r="T44" s="145"/>
      <c r="U44" s="145">
        <f t="shared" si="1"/>
        <v>-37035</v>
      </c>
      <c r="V44" s="145">
        <f t="shared" si="2"/>
        <v>-17838</v>
      </c>
      <c r="W44" s="145">
        <f t="shared" si="3"/>
        <v>0</v>
      </c>
      <c r="X44" s="145">
        <f t="shared" si="4"/>
        <v>0</v>
      </c>
      <c r="Y44" s="149"/>
      <c r="Z44" s="144"/>
      <c r="AA44" s="144"/>
      <c r="AB44" s="144"/>
    </row>
    <row r="45" spans="1:28" ht="36" customHeight="1" x14ac:dyDescent="0.35">
      <c r="A45" s="136"/>
      <c r="B45" s="136"/>
      <c r="C45" s="136"/>
      <c r="D45" s="148" t="s">
        <v>14</v>
      </c>
      <c r="E45" s="170">
        <v>0</v>
      </c>
      <c r="F45" s="169">
        <f>[1]FIN2011!$E14</f>
        <v>0</v>
      </c>
      <c r="G45" s="169">
        <f>[2]FIN2012!$E14</f>
        <v>0</v>
      </c>
      <c r="H45" s="169"/>
      <c r="I45" s="169">
        <f>'[4]change 2014 recRE'!C22</f>
        <v>0</v>
      </c>
      <c r="J45" s="150">
        <v>0</v>
      </c>
      <c r="K45" s="150">
        <v>0</v>
      </c>
      <c r="L45" s="150">
        <v>0</v>
      </c>
      <c r="M45" s="169">
        <v>0</v>
      </c>
      <c r="N45" s="169">
        <v>0</v>
      </c>
      <c r="O45" s="150"/>
      <c r="P45" s="169">
        <v>0</v>
      </c>
      <c r="Q45" s="169">
        <v>0</v>
      </c>
      <c r="R45" s="169">
        <v>0</v>
      </c>
      <c r="S45" s="169">
        <v>0</v>
      </c>
      <c r="T45" s="169"/>
      <c r="U45" s="169">
        <f t="shared" si="1"/>
        <v>0</v>
      </c>
      <c r="V45" s="169">
        <f t="shared" si="2"/>
        <v>0</v>
      </c>
      <c r="W45" s="169">
        <f t="shared" si="3"/>
        <v>0</v>
      </c>
      <c r="X45" s="169">
        <f t="shared" si="4"/>
        <v>0</v>
      </c>
      <c r="Y45" s="149"/>
      <c r="Z45" s="144"/>
      <c r="AA45" s="144"/>
      <c r="AB45" s="144"/>
    </row>
    <row r="46" spans="1:28" ht="36" customHeight="1" x14ac:dyDescent="0.35">
      <c r="A46" s="136"/>
      <c r="B46" s="136"/>
      <c r="C46" s="147" t="s">
        <v>29</v>
      </c>
      <c r="D46" s="118"/>
      <c r="E46" s="144">
        <f t="shared" ref="E46:H46" si="17">SUM(E47:E50)</f>
        <v>-7152</v>
      </c>
      <c r="F46" s="145">
        <f t="shared" si="17"/>
        <v>-5506</v>
      </c>
      <c r="G46" s="145">
        <f t="shared" si="17"/>
        <v>-5122</v>
      </c>
      <c r="H46" s="145">
        <f t="shared" si="17"/>
        <v>14041</v>
      </c>
      <c r="I46" s="145">
        <f>SUM(I47:I50)</f>
        <v>2007</v>
      </c>
      <c r="J46" s="146">
        <v>1093</v>
      </c>
      <c r="K46" s="146">
        <v>20234</v>
      </c>
      <c r="L46" s="146">
        <v>32309</v>
      </c>
      <c r="M46" s="145">
        <v>-90346</v>
      </c>
      <c r="N46" s="145">
        <v>61311</v>
      </c>
      <c r="O46" s="146"/>
      <c r="P46" s="145">
        <v>-35942</v>
      </c>
      <c r="Q46" s="145">
        <v>2396</v>
      </c>
      <c r="R46" s="145">
        <v>32309</v>
      </c>
      <c r="S46" s="145">
        <v>-90346</v>
      </c>
      <c r="T46" s="145"/>
      <c r="U46" s="145">
        <f t="shared" si="1"/>
        <v>37035</v>
      </c>
      <c r="V46" s="145">
        <f t="shared" si="2"/>
        <v>17838</v>
      </c>
      <c r="W46" s="145">
        <f t="shared" si="3"/>
        <v>0</v>
      </c>
      <c r="X46" s="145">
        <f t="shared" si="4"/>
        <v>0</v>
      </c>
      <c r="Y46" s="149"/>
      <c r="Z46" s="144"/>
      <c r="AA46" s="144"/>
      <c r="AB46" s="144"/>
    </row>
    <row r="47" spans="1:28" ht="36" customHeight="1" x14ac:dyDescent="0.35">
      <c r="A47" s="136"/>
      <c r="B47" s="136"/>
      <c r="C47" s="136"/>
      <c r="D47" s="148" t="s">
        <v>15</v>
      </c>
      <c r="E47" s="170">
        <v>0</v>
      </c>
      <c r="F47" s="169">
        <f>[1]FIN2011!$E16</f>
        <v>0</v>
      </c>
      <c r="G47" s="169">
        <f>[2]FIN2012!$E16</f>
        <v>0</v>
      </c>
      <c r="H47" s="169"/>
      <c r="I47" s="169">
        <f>'[4]change 2014 recRE'!C24</f>
        <v>0</v>
      </c>
      <c r="J47" s="150">
        <v>0</v>
      </c>
      <c r="K47" s="150">
        <v>0</v>
      </c>
      <c r="L47" s="150">
        <v>0</v>
      </c>
      <c r="M47" s="169">
        <v>0</v>
      </c>
      <c r="N47" s="169">
        <v>0</v>
      </c>
      <c r="O47" s="150"/>
      <c r="P47" s="169">
        <v>0</v>
      </c>
      <c r="Q47" s="169">
        <v>0</v>
      </c>
      <c r="R47" s="169">
        <v>0</v>
      </c>
      <c r="S47" s="169">
        <v>0</v>
      </c>
      <c r="T47" s="169"/>
      <c r="U47" s="169">
        <f t="shared" si="1"/>
        <v>0</v>
      </c>
      <c r="V47" s="169">
        <f t="shared" si="2"/>
        <v>0</v>
      </c>
      <c r="W47" s="169">
        <f t="shared" si="3"/>
        <v>0</v>
      </c>
      <c r="X47" s="169">
        <f t="shared" si="4"/>
        <v>0</v>
      </c>
      <c r="Y47" s="171"/>
      <c r="Z47" s="172"/>
      <c r="AA47" s="172"/>
      <c r="AB47" s="144"/>
    </row>
    <row r="48" spans="1:28" ht="36" customHeight="1" x14ac:dyDescent="0.35">
      <c r="A48" s="136"/>
      <c r="B48" s="136"/>
      <c r="C48" s="136"/>
      <c r="D48" s="148" t="s">
        <v>16</v>
      </c>
      <c r="E48" s="170">
        <v>0</v>
      </c>
      <c r="F48" s="169">
        <f>[1]FIN2011!$E17</f>
        <v>0</v>
      </c>
      <c r="G48" s="170">
        <f>[2]FIN2012!$E17</f>
        <v>0</v>
      </c>
      <c r="H48" s="170"/>
      <c r="I48" s="170">
        <f>'[4]change 2014 recRE'!C25</f>
        <v>0</v>
      </c>
      <c r="J48" s="173">
        <v>0</v>
      </c>
      <c r="K48" s="173">
        <v>0</v>
      </c>
      <c r="L48" s="173">
        <v>0</v>
      </c>
      <c r="M48" s="170">
        <v>0</v>
      </c>
      <c r="N48" s="170">
        <v>0</v>
      </c>
      <c r="O48" s="173"/>
      <c r="P48" s="170">
        <v>0</v>
      </c>
      <c r="Q48" s="170">
        <v>0</v>
      </c>
      <c r="R48" s="170">
        <v>0</v>
      </c>
      <c r="S48" s="170">
        <v>0</v>
      </c>
      <c r="T48" s="170"/>
      <c r="U48" s="170">
        <f t="shared" si="1"/>
        <v>0</v>
      </c>
      <c r="V48" s="170">
        <f t="shared" si="2"/>
        <v>0</v>
      </c>
      <c r="W48" s="170">
        <f t="shared" si="3"/>
        <v>0</v>
      </c>
      <c r="X48" s="170">
        <f t="shared" si="4"/>
        <v>0</v>
      </c>
      <c r="Y48" s="149"/>
      <c r="Z48" s="144"/>
      <c r="AA48" s="144"/>
      <c r="AB48" s="144"/>
    </row>
    <row r="49" spans="1:28" ht="36" customHeight="1" x14ac:dyDescent="0.35">
      <c r="A49" s="136"/>
      <c r="B49" s="136"/>
      <c r="C49" s="136"/>
      <c r="D49" s="148" t="s">
        <v>17</v>
      </c>
      <c r="E49" s="144">
        <v>-6470</v>
      </c>
      <c r="F49" s="145">
        <f>[1]FIN2011!$E18</f>
        <v>-2132</v>
      </c>
      <c r="G49" s="153" t="s">
        <v>34</v>
      </c>
      <c r="H49" s="153" t="s">
        <v>34</v>
      </c>
      <c r="I49" s="153" t="s">
        <v>34</v>
      </c>
      <c r="J49" s="153" t="s">
        <v>34</v>
      </c>
      <c r="K49" s="153" t="s">
        <v>34</v>
      </c>
      <c r="L49" s="153" t="s">
        <v>34</v>
      </c>
      <c r="M49" s="153" t="s">
        <v>34</v>
      </c>
      <c r="N49" s="153" t="s">
        <v>34</v>
      </c>
      <c r="O49" s="153"/>
      <c r="P49" s="153" t="s">
        <v>34</v>
      </c>
      <c r="Q49" s="153" t="s">
        <v>34</v>
      </c>
      <c r="R49" s="153" t="s">
        <v>34</v>
      </c>
      <c r="S49" s="153" t="s">
        <v>34</v>
      </c>
      <c r="T49" s="153"/>
      <c r="U49" s="153" t="s">
        <v>34</v>
      </c>
      <c r="V49" s="153" t="s">
        <v>34</v>
      </c>
      <c r="W49" s="153" t="s">
        <v>34</v>
      </c>
      <c r="X49" s="153" t="s">
        <v>34</v>
      </c>
      <c r="Y49" s="174"/>
      <c r="Z49" s="175"/>
      <c r="AA49" s="174"/>
      <c r="AB49" s="144"/>
    </row>
    <row r="50" spans="1:28" ht="36" customHeight="1" x14ac:dyDescent="0.35">
      <c r="A50" s="154"/>
      <c r="B50" s="154"/>
      <c r="C50" s="136"/>
      <c r="D50" s="148" t="s">
        <v>18</v>
      </c>
      <c r="E50" s="144">
        <v>-682</v>
      </c>
      <c r="F50" s="145">
        <f>[1]FIN2011!$E19</f>
        <v>-3374</v>
      </c>
      <c r="G50" s="145">
        <f>[2]FIN2012!$E19</f>
        <v>-5122</v>
      </c>
      <c r="H50" s="145">
        <f>[3]FIN2013!$E$19</f>
        <v>14041</v>
      </c>
      <c r="I50" s="145">
        <f>'[4]change 2014 recRE'!C27</f>
        <v>2007</v>
      </c>
      <c r="J50" s="146">
        <v>1093</v>
      </c>
      <c r="K50" s="146">
        <v>20234</v>
      </c>
      <c r="L50" s="146">
        <v>32309</v>
      </c>
      <c r="M50" s="145">
        <v>-90346</v>
      </c>
      <c r="N50" s="145">
        <v>61311</v>
      </c>
      <c r="O50" s="146"/>
      <c r="P50" s="145">
        <v>-35942</v>
      </c>
      <c r="Q50" s="145">
        <v>2396</v>
      </c>
      <c r="R50" s="145">
        <v>32309</v>
      </c>
      <c r="S50" s="145">
        <v>-90346</v>
      </c>
      <c r="T50" s="145"/>
      <c r="U50" s="145">
        <f t="shared" si="1"/>
        <v>37035</v>
      </c>
      <c r="V50" s="145">
        <f t="shared" si="2"/>
        <v>17838</v>
      </c>
      <c r="W50" s="145">
        <f t="shared" si="3"/>
        <v>0</v>
      </c>
      <c r="X50" s="145">
        <f t="shared" si="4"/>
        <v>0</v>
      </c>
      <c r="Y50" s="171"/>
      <c r="Z50" s="172"/>
      <c r="AA50" s="172"/>
    </row>
    <row r="51" spans="1:28" ht="36" customHeight="1" x14ac:dyDescent="0.35">
      <c r="A51" s="136"/>
      <c r="B51" s="116" t="s">
        <v>19</v>
      </c>
      <c r="C51" s="116"/>
      <c r="D51" s="118"/>
      <c r="E51" s="140">
        <f t="shared" ref="E51:H51" si="18">SUM(E52:E54)</f>
        <v>200938</v>
      </c>
      <c r="F51" s="141">
        <f t="shared" si="18"/>
        <v>79734</v>
      </c>
      <c r="G51" s="141">
        <f t="shared" si="18"/>
        <v>437935</v>
      </c>
      <c r="H51" s="141">
        <f t="shared" si="18"/>
        <v>225662</v>
      </c>
      <c r="I51" s="141">
        <f>SUM(I52:I54)</f>
        <v>-163962</v>
      </c>
      <c r="J51" s="142">
        <v>-69536</v>
      </c>
      <c r="K51" s="142">
        <v>-69277</v>
      </c>
      <c r="L51" s="142">
        <v>98912</v>
      </c>
      <c r="M51" s="141">
        <v>-10564</v>
      </c>
      <c r="N51" s="141">
        <v>-36209</v>
      </c>
      <c r="O51" s="142"/>
      <c r="P51" s="141">
        <v>-71716</v>
      </c>
      <c r="Q51" s="141">
        <v>-177141</v>
      </c>
      <c r="R51" s="141">
        <v>194924</v>
      </c>
      <c r="S51" s="141">
        <v>-2344</v>
      </c>
      <c r="T51" s="141"/>
      <c r="U51" s="141">
        <f t="shared" si="1"/>
        <v>2180</v>
      </c>
      <c r="V51" s="141">
        <f t="shared" si="2"/>
        <v>107864</v>
      </c>
      <c r="W51" s="141">
        <f t="shared" si="3"/>
        <v>-96012</v>
      </c>
      <c r="X51" s="141">
        <f t="shared" si="4"/>
        <v>-8220</v>
      </c>
    </row>
    <row r="52" spans="1:28" ht="36" customHeight="1" x14ac:dyDescent="0.35">
      <c r="A52" s="136"/>
      <c r="B52" s="136"/>
      <c r="C52" s="148" t="s">
        <v>20</v>
      </c>
      <c r="D52" s="118"/>
      <c r="E52" s="170">
        <v>0</v>
      </c>
      <c r="F52" s="169">
        <f>[1]FIN2011!$E21</f>
        <v>0</v>
      </c>
      <c r="G52" s="169">
        <f>[2]FIN2012!$E21</f>
        <v>0</v>
      </c>
      <c r="H52" s="169"/>
      <c r="I52" s="169">
        <f>'[4]change 2014 recRE'!C29</f>
        <v>0</v>
      </c>
      <c r="J52" s="150">
        <v>0</v>
      </c>
      <c r="K52" s="150">
        <v>0</v>
      </c>
      <c r="L52" s="150">
        <v>0</v>
      </c>
      <c r="M52" s="169">
        <v>0</v>
      </c>
      <c r="N52" s="169">
        <v>0</v>
      </c>
      <c r="O52" s="150"/>
      <c r="P52" s="169">
        <v>0</v>
      </c>
      <c r="Q52" s="169">
        <v>0</v>
      </c>
      <c r="R52" s="169">
        <v>0</v>
      </c>
      <c r="S52" s="169">
        <v>0</v>
      </c>
      <c r="T52" s="169"/>
      <c r="U52" s="169">
        <f t="shared" si="1"/>
        <v>0</v>
      </c>
      <c r="V52" s="169">
        <f t="shared" si="2"/>
        <v>0</v>
      </c>
      <c r="W52" s="169">
        <f t="shared" si="3"/>
        <v>0</v>
      </c>
      <c r="X52" s="169">
        <f t="shared" si="4"/>
        <v>0</v>
      </c>
    </row>
    <row r="53" spans="1:28" ht="36" customHeight="1" x14ac:dyDescent="0.35">
      <c r="A53" s="136"/>
      <c r="B53" s="136"/>
      <c r="C53" s="148" t="s">
        <v>21</v>
      </c>
      <c r="D53" s="118"/>
      <c r="E53" s="170">
        <v>0</v>
      </c>
      <c r="F53" s="169">
        <f>[1]FIN2011!$E22</f>
        <v>0</v>
      </c>
      <c r="G53" s="169">
        <f>[2]FIN2012!$E22</f>
        <v>0</v>
      </c>
      <c r="H53" s="169"/>
      <c r="I53" s="169">
        <f>'[4]change 2014 recRE'!C30</f>
        <v>0</v>
      </c>
      <c r="J53" s="150">
        <v>0</v>
      </c>
      <c r="K53" s="150">
        <v>0</v>
      </c>
      <c r="L53" s="150">
        <v>0</v>
      </c>
      <c r="M53" s="169">
        <v>0</v>
      </c>
      <c r="N53" s="169">
        <v>0</v>
      </c>
      <c r="O53" s="150"/>
      <c r="P53" s="169">
        <v>0</v>
      </c>
      <c r="Q53" s="169">
        <v>0</v>
      </c>
      <c r="R53" s="169">
        <v>0</v>
      </c>
      <c r="S53" s="169">
        <v>0</v>
      </c>
      <c r="T53" s="169"/>
      <c r="U53" s="169">
        <f t="shared" si="1"/>
        <v>0</v>
      </c>
      <c r="V53" s="169">
        <f t="shared" si="2"/>
        <v>0</v>
      </c>
      <c r="W53" s="169">
        <f t="shared" si="3"/>
        <v>0</v>
      </c>
      <c r="X53" s="169">
        <f t="shared" si="4"/>
        <v>0</v>
      </c>
    </row>
    <row r="54" spans="1:28" ht="36" customHeight="1" x14ac:dyDescent="0.35">
      <c r="A54" s="147"/>
      <c r="B54" s="147"/>
      <c r="C54" s="148" t="s">
        <v>22</v>
      </c>
      <c r="D54" s="118"/>
      <c r="E54" s="144">
        <v>200938</v>
      </c>
      <c r="F54" s="145">
        <f>[1]FIN2011!$E23</f>
        <v>79734</v>
      </c>
      <c r="G54" s="145">
        <f>[2]FIN2012!$E23</f>
        <v>437935</v>
      </c>
      <c r="H54" s="145">
        <f>[3]FIN2013!E23</f>
        <v>225662</v>
      </c>
      <c r="I54" s="145">
        <f>'[4]change 2014 recRE'!C31</f>
        <v>-163962</v>
      </c>
      <c r="J54" s="146">
        <v>-69536</v>
      </c>
      <c r="K54" s="146">
        <v>-69277</v>
      </c>
      <c r="L54" s="146">
        <v>98912</v>
      </c>
      <c r="M54" s="145">
        <v>-10564</v>
      </c>
      <c r="N54" s="145">
        <v>-36209</v>
      </c>
      <c r="O54" s="146"/>
      <c r="P54" s="145">
        <v>-71716</v>
      </c>
      <c r="Q54" s="145">
        <v>-177141</v>
      </c>
      <c r="R54" s="145">
        <v>194924</v>
      </c>
      <c r="S54" s="145">
        <v>-2344</v>
      </c>
      <c r="T54" s="145"/>
      <c r="U54" s="145">
        <f t="shared" si="1"/>
        <v>2180</v>
      </c>
      <c r="V54" s="146">
        <f t="shared" si="2"/>
        <v>107864</v>
      </c>
      <c r="W54" s="145">
        <f t="shared" si="3"/>
        <v>-96012</v>
      </c>
      <c r="X54" s="145">
        <f t="shared" si="4"/>
        <v>-8220</v>
      </c>
    </row>
    <row r="55" spans="1:28" ht="36" customHeight="1" x14ac:dyDescent="0.35">
      <c r="A55" s="136"/>
      <c r="B55" s="116" t="s">
        <v>32</v>
      </c>
      <c r="C55" s="116"/>
      <c r="D55" s="118"/>
      <c r="E55" s="140">
        <v>64083</v>
      </c>
      <c r="F55" s="141">
        <f>[1]FIN2011!$E24</f>
        <v>69881</v>
      </c>
      <c r="G55" s="141">
        <f>[2]FIN2012!$E24</f>
        <v>324676</v>
      </c>
      <c r="H55" s="141">
        <f>[3]FIN2013!E24</f>
        <v>109735</v>
      </c>
      <c r="I55" s="141">
        <f>'[4]change 2014 recRE'!C32</f>
        <v>94600</v>
      </c>
      <c r="J55" s="142">
        <v>86647</v>
      </c>
      <c r="K55" s="142">
        <v>91052</v>
      </c>
      <c r="L55" s="142">
        <v>167188</v>
      </c>
      <c r="M55" s="141">
        <v>120846</v>
      </c>
      <c r="N55" s="141">
        <v>161163</v>
      </c>
      <c r="O55" s="142"/>
      <c r="P55" s="141">
        <v>80757</v>
      </c>
      <c r="Q55" s="141">
        <v>89103</v>
      </c>
      <c r="R55" s="141">
        <v>175026</v>
      </c>
      <c r="S55" s="141">
        <v>120846</v>
      </c>
      <c r="T55" s="141"/>
      <c r="U55" s="141">
        <f t="shared" si="1"/>
        <v>5890</v>
      </c>
      <c r="V55" s="141">
        <f t="shared" si="2"/>
        <v>1949</v>
      </c>
      <c r="W55" s="141">
        <f t="shared" si="3"/>
        <v>-7838</v>
      </c>
      <c r="X55" s="141">
        <f t="shared" si="4"/>
        <v>0</v>
      </c>
    </row>
    <row r="56" spans="1:28" ht="36" customHeight="1" x14ac:dyDescent="0.35">
      <c r="A56" s="136"/>
      <c r="B56" s="155" t="s">
        <v>23</v>
      </c>
      <c r="C56" s="116"/>
      <c r="D56" s="118"/>
      <c r="E56" s="140">
        <v>157</v>
      </c>
      <c r="F56" s="141">
        <f>[1]FIN2011!$E25</f>
        <v>5347</v>
      </c>
      <c r="G56" s="141">
        <f>[2]FIN2012!$E25</f>
        <v>-6588</v>
      </c>
      <c r="H56" s="176" t="s">
        <v>34</v>
      </c>
      <c r="I56" s="177" t="s">
        <v>34</v>
      </c>
      <c r="J56" s="178" t="s">
        <v>34</v>
      </c>
      <c r="K56" s="178" t="s">
        <v>34</v>
      </c>
      <c r="L56" s="178" t="s">
        <v>34</v>
      </c>
      <c r="M56" s="177" t="s">
        <v>34</v>
      </c>
      <c r="N56" s="177" t="s">
        <v>34</v>
      </c>
      <c r="O56" s="178"/>
      <c r="P56" s="177" t="s">
        <v>34</v>
      </c>
      <c r="Q56" s="177" t="s">
        <v>34</v>
      </c>
      <c r="R56" s="177" t="s">
        <v>34</v>
      </c>
      <c r="S56" s="177" t="s">
        <v>34</v>
      </c>
      <c r="T56" s="177"/>
      <c r="U56" s="177"/>
      <c r="V56" s="177"/>
      <c r="W56" s="177"/>
      <c r="X56" s="177"/>
    </row>
    <row r="57" spans="1:28" ht="36" customHeight="1" x14ac:dyDescent="0.35">
      <c r="A57" s="136"/>
      <c r="B57" s="159" t="s">
        <v>25</v>
      </c>
      <c r="C57" s="116"/>
      <c r="D57" s="118"/>
      <c r="E57" s="140">
        <v>297985</v>
      </c>
      <c r="F57" s="141">
        <f>[1]FIN2011!$E26+[1]FIN2011!$E$27</f>
        <v>-341899</v>
      </c>
      <c r="G57" s="141">
        <f>[2]FIN2012!$E26+[2]FIN2012!$E$27</f>
        <v>-335519</v>
      </c>
      <c r="H57" s="141">
        <f>[3]FIN2013!$E$26+[3]FIN2013!$E$27</f>
        <v>-29422</v>
      </c>
      <c r="I57" s="141">
        <f>'[4]change 2014 recRE'!$C$34+'[4]change 2014 recRE'!$C$35</f>
        <v>-177491</v>
      </c>
      <c r="J57" s="142">
        <v>61552</v>
      </c>
      <c r="K57" s="142">
        <v>-47043</v>
      </c>
      <c r="L57" s="142">
        <v>-5697</v>
      </c>
      <c r="M57" s="141">
        <v>18369</v>
      </c>
      <c r="N57" s="141">
        <v>6924</v>
      </c>
      <c r="O57" s="142"/>
      <c r="P57" s="141">
        <v>31788</v>
      </c>
      <c r="Q57" s="141">
        <v>61695</v>
      </c>
      <c r="R57" s="141">
        <v>-90332</v>
      </c>
      <c r="S57" s="141">
        <v>9820</v>
      </c>
      <c r="T57" s="141"/>
      <c r="U57" s="141">
        <f t="shared" si="1"/>
        <v>29764</v>
      </c>
      <c r="V57" s="141">
        <f t="shared" si="2"/>
        <v>-108738</v>
      </c>
      <c r="W57" s="141">
        <f t="shared" si="3"/>
        <v>84635</v>
      </c>
      <c r="X57" s="141">
        <f t="shared" si="4"/>
        <v>8549</v>
      </c>
    </row>
    <row r="58" spans="1:28" ht="12" customHeight="1" x14ac:dyDescent="0.35">
      <c r="A58" s="136"/>
      <c r="B58" s="159"/>
      <c r="C58" s="116"/>
      <c r="D58" s="118"/>
      <c r="E58" s="140"/>
      <c r="F58" s="141"/>
      <c r="G58" s="141"/>
      <c r="H58" s="141"/>
      <c r="I58" s="141"/>
      <c r="J58" s="157">
        <v>0</v>
      </c>
      <c r="K58" s="157">
        <v>0</v>
      </c>
      <c r="L58" s="157">
        <v>0</v>
      </c>
      <c r="M58" s="157">
        <v>0</v>
      </c>
      <c r="N58" s="157">
        <v>0</v>
      </c>
      <c r="O58" s="142"/>
      <c r="P58" s="141"/>
      <c r="Q58" s="141"/>
      <c r="R58" s="141"/>
      <c r="S58" s="141"/>
      <c r="T58" s="141"/>
      <c r="U58" s="157">
        <f t="shared" si="1"/>
        <v>0</v>
      </c>
      <c r="V58" s="157">
        <f t="shared" si="2"/>
        <v>0</v>
      </c>
      <c r="W58" s="157">
        <f t="shared" si="3"/>
        <v>0</v>
      </c>
      <c r="X58" s="157">
        <f t="shared" si="4"/>
        <v>0</v>
      </c>
    </row>
    <row r="59" spans="1:28" ht="24.95" customHeight="1" x14ac:dyDescent="0.35">
      <c r="A59" s="179" t="s">
        <v>33</v>
      </c>
      <c r="B59" s="179"/>
      <c r="C59" s="123"/>
      <c r="D59" s="123"/>
      <c r="E59" s="180">
        <f t="shared" ref="E59:I59" si="19">E13-E36</f>
        <v>184541</v>
      </c>
      <c r="F59" s="181">
        <f t="shared" si="19"/>
        <v>190504</v>
      </c>
      <c r="G59" s="181">
        <f t="shared" si="19"/>
        <v>224782</v>
      </c>
      <c r="H59" s="181">
        <f t="shared" si="19"/>
        <v>261353</v>
      </c>
      <c r="I59" s="181">
        <f t="shared" si="19"/>
        <v>198176</v>
      </c>
      <c r="J59" s="181">
        <v>294387</v>
      </c>
      <c r="K59" s="181">
        <v>401248</v>
      </c>
      <c r="L59" s="181">
        <v>185636</v>
      </c>
      <c r="M59" s="181">
        <v>248154</v>
      </c>
      <c r="N59" s="181">
        <v>218345</v>
      </c>
      <c r="O59" s="142"/>
      <c r="P59" s="181">
        <v>214703</v>
      </c>
      <c r="Q59" s="181">
        <v>426791</v>
      </c>
      <c r="R59" s="181">
        <v>256700</v>
      </c>
      <c r="S59" s="181">
        <v>248485</v>
      </c>
      <c r="T59" s="181"/>
      <c r="U59" s="181">
        <f t="shared" si="1"/>
        <v>79684</v>
      </c>
      <c r="V59" s="181">
        <f t="shared" si="2"/>
        <v>-25543</v>
      </c>
      <c r="W59" s="181">
        <f t="shared" si="3"/>
        <v>-71064</v>
      </c>
      <c r="X59" s="181">
        <f t="shared" si="4"/>
        <v>-331</v>
      </c>
    </row>
    <row r="60" spans="1:28" ht="30" customHeight="1" x14ac:dyDescent="0.35">
      <c r="A60" s="148" t="s">
        <v>27</v>
      </c>
      <c r="B60" s="117"/>
      <c r="C60" s="136"/>
      <c r="D60" s="136"/>
      <c r="E60" s="144">
        <f t="shared" ref="E60:I60" si="20">E11-E59</f>
        <v>0</v>
      </c>
      <c r="F60" s="145">
        <f t="shared" si="20"/>
        <v>0</v>
      </c>
      <c r="G60" s="144">
        <f t="shared" si="20"/>
        <v>0</v>
      </c>
      <c r="H60" s="144">
        <f t="shared" si="20"/>
        <v>0</v>
      </c>
      <c r="I60" s="144">
        <f t="shared" si="20"/>
        <v>0</v>
      </c>
      <c r="J60" s="144">
        <v>0</v>
      </c>
      <c r="K60" s="144">
        <v>0</v>
      </c>
      <c r="L60" s="144">
        <v>0</v>
      </c>
      <c r="M60" s="144">
        <v>0</v>
      </c>
      <c r="N60" s="144">
        <v>0</v>
      </c>
      <c r="O60" s="149"/>
      <c r="P60" s="144">
        <v>0</v>
      </c>
      <c r="Q60" s="144">
        <v>0</v>
      </c>
      <c r="R60" s="144">
        <v>0</v>
      </c>
      <c r="S60" s="144">
        <v>0</v>
      </c>
      <c r="T60" s="144"/>
      <c r="U60" s="144">
        <f t="shared" si="1"/>
        <v>0</v>
      </c>
      <c r="V60" s="144">
        <f t="shared" si="2"/>
        <v>0</v>
      </c>
      <c r="W60" s="144">
        <f t="shared" si="3"/>
        <v>0</v>
      </c>
      <c r="X60" s="144">
        <f t="shared" si="4"/>
        <v>0</v>
      </c>
    </row>
    <row r="61" spans="1:28" ht="24.95" customHeight="1" x14ac:dyDescent="0.35">
      <c r="F61" s="182"/>
    </row>
    <row r="62" spans="1:28" ht="24.95" customHeight="1" x14ac:dyDescent="0.35"/>
    <row r="63" spans="1:28" ht="24.95" customHeight="1" x14ac:dyDescent="0.35"/>
    <row r="64" spans="1:28" ht="24.95" customHeight="1" x14ac:dyDescent="0.35"/>
  </sheetData>
  <mergeCells count="5">
    <mergeCell ref="A5:D5"/>
    <mergeCell ref="A1:M1"/>
    <mergeCell ref="A3:N3"/>
    <mergeCell ref="P4:S4"/>
    <mergeCell ref="U4:X4"/>
  </mergeCells>
  <phoneticPr fontId="2" type="noConversion"/>
  <printOptions horizontalCentered="1"/>
  <pageMargins left="0.55118110236220474" right="0.27559055118110237" top="0.78740157480314965" bottom="0.39370078740157483" header="0" footer="0"/>
  <pageSetup paperSize="9" scale="36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diff</vt:lpstr>
      <vt:lpstr>Sheet1</vt:lpstr>
      <vt:lpstr>Sheet2</vt:lpstr>
      <vt:lpstr>Sheet3</vt:lpstr>
      <vt:lpstr>diff!Print_Area</vt:lpstr>
      <vt:lpstr>Sheet1!Print_Area</vt:lpstr>
    </vt:vector>
  </TitlesOfParts>
  <Company>LiteOS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udomsuk</dc:creator>
  <cp:lastModifiedBy>Ratikan Prakamthong</cp:lastModifiedBy>
  <cp:lastPrinted>2021-02-24T04:24:30Z</cp:lastPrinted>
  <dcterms:created xsi:type="dcterms:W3CDTF">2009-03-21T10:39:22Z</dcterms:created>
  <dcterms:modified xsi:type="dcterms:W3CDTF">2021-03-24T06:33:25Z</dcterms:modified>
</cp:coreProperties>
</file>